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240" yWindow="225" windowWidth="14805" windowHeight="7890"/>
  </bookViews>
  <sheets>
    <sheet name="شرکت دژآهن پارسه" sheetId="1" r:id="rId1"/>
    <sheet name="ورقه1" sheetId="4" state="hidden" r:id="rId2"/>
    <sheet name="تسمه در تسمه" sheetId="2" state="hidden" r:id="rId3"/>
    <sheet name="میلگردی" sheetId="3" state="hidden" r:id="rId4"/>
  </sheets>
  <definedNames>
    <definedName name="_xlnm.Print_Area" localSheetId="1">ورقه1!$A$1:$M$49</definedName>
  </definedNames>
  <calcPr calcId="144525"/>
</workbook>
</file>

<file path=xl/calcChain.xml><?xml version="1.0" encoding="utf-8"?>
<calcChain xmlns="http://schemas.openxmlformats.org/spreadsheetml/2006/main">
  <c r="G13" i="3" l="1"/>
  <c r="C5" i="3"/>
  <c r="B22" i="4" l="1"/>
  <c r="B25" i="4"/>
  <c r="B24" i="4"/>
  <c r="B23" i="4"/>
  <c r="B21" i="4"/>
  <c r="B20" i="4"/>
  <c r="B19" i="4"/>
  <c r="B18" i="4"/>
  <c r="K4" i="4"/>
  <c r="E11" i="4"/>
  <c r="E6" i="4"/>
  <c r="E4" i="4"/>
  <c r="B12" i="4"/>
  <c r="B11" i="4"/>
  <c r="B10" i="4"/>
  <c r="B9" i="4"/>
  <c r="B8" i="4"/>
  <c r="B7" i="4"/>
  <c r="B6" i="4"/>
  <c r="B4" i="4"/>
  <c r="B5" i="4"/>
  <c r="E7" i="4" s="1"/>
  <c r="H9" i="4" s="1"/>
  <c r="E5" i="4" l="1"/>
  <c r="E25" i="4"/>
  <c r="E19" i="4"/>
  <c r="H24" i="4" s="1"/>
  <c r="E20" i="4"/>
  <c r="K5" i="4" l="1"/>
  <c r="H10" i="4"/>
  <c r="E18" i="4"/>
  <c r="K18" i="4" s="1"/>
  <c r="K19" i="4"/>
  <c r="H6" i="4"/>
  <c r="H7" i="4"/>
  <c r="E21" i="4"/>
  <c r="H23" i="4" s="1"/>
  <c r="H21" i="4"/>
  <c r="C29" i="3"/>
  <c r="C28" i="3"/>
  <c r="C27" i="3"/>
  <c r="C26" i="3"/>
  <c r="C25" i="3"/>
  <c r="C9" i="3"/>
  <c r="G6" i="3" s="1"/>
  <c r="C8" i="3"/>
  <c r="C7" i="3"/>
  <c r="C6" i="3"/>
  <c r="H8" i="4" l="1"/>
  <c r="E8" i="4" s="1"/>
  <c r="O6" i="1" s="1"/>
  <c r="K6" i="4"/>
  <c r="K7" i="4"/>
  <c r="K8" i="4" s="1"/>
  <c r="K10" i="4" s="1"/>
  <c r="K21" i="4"/>
  <c r="H20" i="4"/>
  <c r="H22" i="4" s="1"/>
  <c r="E22" i="4" s="1"/>
  <c r="O18" i="1" s="1"/>
  <c r="C29" i="2"/>
  <c r="C28" i="2"/>
  <c r="C27" i="2"/>
  <c r="C26" i="2"/>
  <c r="C25" i="2"/>
  <c r="D32" i="3"/>
  <c r="C9" i="2"/>
  <c r="C8" i="2"/>
  <c r="C7" i="2"/>
  <c r="D12" i="2" s="1"/>
  <c r="C6" i="2"/>
  <c r="C5" i="2"/>
  <c r="D10" i="3"/>
  <c r="D31" i="3"/>
  <c r="D30" i="3"/>
  <c r="D11" i="3"/>
  <c r="D10" i="2"/>
  <c r="D31" i="2"/>
  <c r="D30" i="2"/>
  <c r="D11" i="2"/>
  <c r="K11" i="4" l="1"/>
  <c r="E9" i="4" s="1"/>
  <c r="E10" i="4" s="1"/>
  <c r="O9" i="1" s="1"/>
  <c r="K20" i="4"/>
  <c r="K22" i="4" s="1"/>
  <c r="K24" i="4" s="1"/>
  <c r="G6" i="2"/>
  <c r="D2" i="1" s="1"/>
  <c r="G13" i="2"/>
  <c r="D12" i="3"/>
  <c r="G33" i="3"/>
  <c r="G26" i="3"/>
  <c r="D21" i="1" s="1"/>
  <c r="D32" i="2"/>
  <c r="O23" i="1"/>
  <c r="O11" i="1"/>
  <c r="K25" i="4" l="1"/>
  <c r="E23" i="4" s="1"/>
  <c r="G26" i="2"/>
  <c r="D8" i="1" s="1"/>
  <c r="G33" i="2"/>
  <c r="D15" i="1"/>
  <c r="E24" i="4" l="1"/>
  <c r="O21" i="1" s="1"/>
</calcChain>
</file>

<file path=xl/comments1.xml><?xml version="1.0" encoding="utf-8"?>
<comments xmlns="http://schemas.openxmlformats.org/spreadsheetml/2006/main">
  <authors>
    <author>Author</author>
  </authors>
  <commentList>
    <comment ref="E12" authorId="0">
      <text>
        <r>
          <rPr>
            <b/>
            <sz val="8"/>
            <color indexed="81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color indexed="81"/>
            <rFont val="Arial"/>
            <family val="2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<sst xmlns="http://schemas.openxmlformats.org/spreadsheetml/2006/main" count="292" uniqueCount="99">
  <si>
    <t>A</t>
  </si>
  <si>
    <t>B</t>
  </si>
  <si>
    <t>C</t>
  </si>
  <si>
    <t>D</t>
  </si>
  <si>
    <t>E</t>
  </si>
  <si>
    <t>F</t>
  </si>
  <si>
    <t>G</t>
  </si>
  <si>
    <t>H</t>
  </si>
  <si>
    <t>عرض تسمه باربر</t>
  </si>
  <si>
    <t xml:space="preserve">  طول گريتينگ      (باربر)</t>
  </si>
  <si>
    <t>ضخامت تسمه باربر</t>
  </si>
  <si>
    <t>عرض تسمه رابط</t>
  </si>
  <si>
    <t>ضخامت تسمه رابط</t>
  </si>
  <si>
    <t>I</t>
  </si>
  <si>
    <t xml:space="preserve">ضخامت تسمه فریم </t>
  </si>
  <si>
    <t xml:space="preserve">محاسبات وزن گريتينگ  تسمه در تسمه </t>
  </si>
  <si>
    <t>محاسبات وزن گريتينگ  میلگردی</t>
  </si>
  <si>
    <t xml:space="preserve">وزن گریتینگ بدون گالوانیزه </t>
  </si>
  <si>
    <t xml:space="preserve">وزن گریتینگ  گالوانیزه </t>
  </si>
  <si>
    <t>R</t>
  </si>
  <si>
    <t>kg</t>
  </si>
  <si>
    <t>mm</t>
  </si>
  <si>
    <t>عرض گريتينگ      (رابط)</t>
  </si>
  <si>
    <t>طول گريتينگ       (باربر)</t>
  </si>
  <si>
    <t>عرض گريتينگ     (رابط)</t>
  </si>
  <si>
    <t>فاصله باربر ها    (عرض چشمه)</t>
  </si>
  <si>
    <t>فاصله رابط ها    ( طول چشمه )</t>
  </si>
  <si>
    <t>فاصله باربر ها     (عرض چشمه)</t>
  </si>
  <si>
    <t>فاصله رابط ها     ( طول چشمه )</t>
  </si>
  <si>
    <t>صنایع دژآهن پارسه</t>
  </si>
  <si>
    <t>تلفن : 33553881 - 086</t>
  </si>
  <si>
    <t>تلفکس : 33553442 - 086</t>
  </si>
  <si>
    <t>Email : Info@Dezh.co</t>
  </si>
  <si>
    <t>آدرس : اراک -  شهرک صنعتی شماره 3 (خیرآباد)     - بلوار تلاش- انتهای خیابان 110</t>
  </si>
  <si>
    <t>جدول محاسبه بارگذاری متمرکز</t>
  </si>
  <si>
    <t xml:space="preserve">ضخامت تسمه باربر </t>
  </si>
  <si>
    <t>میلیمتر</t>
  </si>
  <si>
    <t xml:space="preserve">نیروی قابل تحمل </t>
  </si>
  <si>
    <t>فاصله باربر ها از یکدیگر</t>
  </si>
  <si>
    <t>ارتفاع تسمه باربر</t>
  </si>
  <si>
    <t xml:space="preserve">طول تسمه باربر </t>
  </si>
  <si>
    <t>طول رابط ها</t>
  </si>
  <si>
    <t>کیلوگرم نیرو</t>
  </si>
  <si>
    <t>جنس مواد</t>
  </si>
  <si>
    <t>C.S</t>
  </si>
  <si>
    <t>جنس مواد :</t>
  </si>
  <si>
    <t>میزان جابجایی</t>
  </si>
  <si>
    <t>CARBON STEEL = C.S      T-304,T316 STAINLESS STEEL = S.S</t>
  </si>
  <si>
    <t xml:space="preserve">فقط قسمتهای زرد رنگ پر شود </t>
  </si>
  <si>
    <t>بار متمرکز</t>
  </si>
  <si>
    <t>dezh.co</t>
  </si>
  <si>
    <t>جدول محاسبه بارگذاری گسترده</t>
  </si>
  <si>
    <t>کیلوگرم نیرو بر متر</t>
  </si>
  <si>
    <t>بار گسترده</t>
  </si>
  <si>
    <t>www.dezh.co</t>
  </si>
  <si>
    <t>info@dezh.co</t>
  </si>
  <si>
    <t>086-33553881-5</t>
  </si>
  <si>
    <t>تحمل بار متمرکز</t>
  </si>
  <si>
    <t>کیلو گرم بر متر مربع</t>
  </si>
  <si>
    <t>تحمل بار گسترده</t>
  </si>
  <si>
    <t xml:space="preserve">محاسبات جهت گريتينگ  تسمه در تسمه </t>
  </si>
  <si>
    <t>فقط قسمتهاي زرد رنگ قابل عدد دهي هستند</t>
  </si>
  <si>
    <t>طول گريتينگ(باربر)</t>
  </si>
  <si>
    <t>طول فرم طولي</t>
  </si>
  <si>
    <t>تعداد</t>
  </si>
  <si>
    <t>سطح فرم طولي</t>
  </si>
  <si>
    <r>
      <t>m</t>
    </r>
    <r>
      <rPr>
        <vertAlign val="superscript"/>
        <sz val="10"/>
        <rFont val="Arial"/>
        <family val="2"/>
      </rPr>
      <t>2</t>
    </r>
  </si>
  <si>
    <t>عرض گريتينگ(رابط)</t>
  </si>
  <si>
    <t>طول فرم عرضي</t>
  </si>
  <si>
    <t>سطح فرم عرضي</t>
  </si>
  <si>
    <t>طول تسمه باربر</t>
  </si>
  <si>
    <t>سطح باربرها</t>
  </si>
  <si>
    <t>طول تسمه  رابط</t>
  </si>
  <si>
    <t>سطح رابط ها</t>
  </si>
  <si>
    <t>وزن گريتينگ بدون گالوانيزه</t>
  </si>
  <si>
    <t>Kg</t>
  </si>
  <si>
    <t>وزن كل باربر ها</t>
  </si>
  <si>
    <t xml:space="preserve">جمع سطح </t>
  </si>
  <si>
    <t>وزن تقريبي پوشش گالوانيزه</t>
  </si>
  <si>
    <t>وزن كل رابط ها</t>
  </si>
  <si>
    <t>ضخامت پوشش</t>
  </si>
  <si>
    <t>ميكرون</t>
  </si>
  <si>
    <t>فاصله باربر ها  (عرض چشمه)</t>
  </si>
  <si>
    <t>وزن گريتينگ گالوانيزه</t>
  </si>
  <si>
    <t>وزن فرم</t>
  </si>
  <si>
    <t xml:space="preserve">وزن پوشش </t>
  </si>
  <si>
    <t>فاصله رابط ها (طول چشمه)</t>
  </si>
  <si>
    <t>وزن قسمت برش خورده</t>
  </si>
  <si>
    <t>درصد وزني پوشش به وزن گريتينگ</t>
  </si>
  <si>
    <t>%</t>
  </si>
  <si>
    <t xml:space="preserve">ضخامت تسمه فرم </t>
  </si>
  <si>
    <t>وزن واحد گريتينگ</t>
  </si>
  <si>
    <t>مساحت قسمت برش خورده</t>
  </si>
  <si>
    <t xml:space="preserve">محاسبات جهت گريتينگ  ميلگرد در تسمه </t>
  </si>
  <si>
    <t>وزن مخصوص رابط</t>
  </si>
  <si>
    <t>Kg/m</t>
  </si>
  <si>
    <t>https:dezh.co</t>
  </si>
  <si>
    <t>واحد مشاوره و طراحی : 09122461670</t>
  </si>
  <si>
    <t>واحد بازرگانی : 09182261389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</si>
</sst>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Arial"/>
      <family val="2"/>
      <scheme val="minor"/>
    </font>
    <font>
      <sz val="12"/>
      <name val="B Lotus"/>
      <charset val="178"/>
    </font>
    <font>
      <sz val="11"/>
      <color theme="1"/>
      <name val="B Lotus"/>
      <charset val="178"/>
    </font>
    <font>
      <sz val="16"/>
      <name val="B Lotus"/>
      <charset val="178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b/>
      <sz val="10"/>
      <color theme="1"/>
      <name val="B Lotus"/>
      <charset val="178"/>
    </font>
    <font>
      <u/>
      <sz val="11"/>
      <color theme="10"/>
      <name val="Calibri"/>
      <family val="2"/>
    </font>
    <font>
      <sz val="14"/>
      <color theme="1"/>
      <name val="B Lotus"/>
      <charset val="178"/>
    </font>
    <font>
      <b/>
      <sz val="11"/>
      <color rgb="FFFFC000"/>
      <name val="Times New Roman"/>
      <family val="1"/>
    </font>
    <font>
      <b/>
      <i/>
      <sz val="2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3" tint="0.79998168889431442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i/>
      <sz val="28"/>
      <name val="Arial"/>
      <family val="2"/>
    </font>
    <font>
      <b/>
      <sz val="16"/>
      <name val="Arial"/>
      <family val="2"/>
    </font>
    <font>
      <sz val="22"/>
      <name val="Arash"/>
      <charset val="178"/>
    </font>
    <font>
      <sz val="16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1"/>
      <color theme="1"/>
      <name val="B Traffic"/>
      <charset val="178"/>
    </font>
    <font>
      <sz val="14"/>
      <color rgb="FFFF0000"/>
      <name val="Times New Roman"/>
      <family val="1"/>
      <scheme val="major"/>
    </font>
    <font>
      <sz val="10"/>
      <name val="Arial"/>
      <charset val="178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slantDashDot">
        <color indexed="64"/>
      </right>
      <top style="thick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210">
    <xf numFmtId="0" fontId="0" fillId="0" borderId="0" xfId="0"/>
    <xf numFmtId="0" fontId="29" fillId="3" borderId="0" xfId="2" applyFill="1" applyProtection="1">
      <protection hidden="1"/>
    </xf>
    <xf numFmtId="0" fontId="29" fillId="3" borderId="0" xfId="2" applyFill="1" applyAlignment="1" applyProtection="1">
      <alignment horizontal="right"/>
      <protection hidden="1"/>
    </xf>
    <xf numFmtId="0" fontId="29" fillId="3" borderId="0" xfId="2" applyFill="1" applyAlignment="1" applyProtection="1">
      <alignment horizontal="center"/>
      <protection hidden="1"/>
    </xf>
    <xf numFmtId="0" fontId="29" fillId="0" borderId="1" xfId="2" applyFill="1" applyBorder="1" applyProtection="1">
      <protection hidden="1"/>
    </xf>
    <xf numFmtId="0" fontId="29" fillId="0" borderId="1" xfId="2" applyFill="1" applyBorder="1" applyAlignment="1" applyProtection="1">
      <alignment horizontal="center"/>
      <protection hidden="1"/>
    </xf>
    <xf numFmtId="2" fontId="29" fillId="0" borderId="1" xfId="2" applyNumberFormat="1" applyFill="1" applyBorder="1" applyAlignment="1" applyProtection="1">
      <alignment horizontal="center"/>
      <protection hidden="1"/>
    </xf>
    <xf numFmtId="0" fontId="29" fillId="0" borderId="1" xfId="2" applyFill="1" applyBorder="1" applyAlignment="1" applyProtection="1">
      <alignment horizontal="right"/>
      <protection hidden="1"/>
    </xf>
    <xf numFmtId="1" fontId="29" fillId="0" borderId="1" xfId="2" applyNumberFormat="1" applyFill="1" applyBorder="1" applyAlignment="1" applyProtection="1">
      <alignment horizontal="center"/>
      <protection hidden="1"/>
    </xf>
    <xf numFmtId="2" fontId="29" fillId="16" borderId="1" xfId="2" applyNumberFormat="1" applyFill="1" applyBorder="1" applyAlignment="1" applyProtection="1">
      <alignment horizontal="center"/>
      <protection hidden="1"/>
    </xf>
    <xf numFmtId="0" fontId="31" fillId="0" borderId="1" xfId="2" applyFont="1" applyFill="1" applyBorder="1" applyAlignment="1" applyProtection="1">
      <alignment horizontal="center"/>
      <protection hidden="1"/>
    </xf>
    <xf numFmtId="2" fontId="14" fillId="16" borderId="1" xfId="2" applyNumberFormat="1" applyFont="1" applyFill="1" applyBorder="1" applyAlignment="1" applyProtection="1">
      <alignment horizontal="center"/>
      <protection hidden="1"/>
    </xf>
    <xf numFmtId="3" fontId="29" fillId="0" borderId="1" xfId="2" applyNumberForma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6" fillId="3" borderId="6" xfId="0" applyNumberFormat="1" applyFont="1" applyFill="1" applyBorder="1" applyAlignment="1" applyProtection="1">
      <alignment horizontal="right" vertical="center"/>
      <protection hidden="1"/>
    </xf>
    <xf numFmtId="164" fontId="6" fillId="3" borderId="7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3" fontId="28" fillId="13" borderId="48" xfId="0" applyNumberFormat="1" applyFont="1" applyFill="1" applyBorder="1" applyAlignment="1" applyProtection="1">
      <alignment horizontal="center" vertical="center"/>
      <protection hidden="1"/>
    </xf>
    <xf numFmtId="3" fontId="28" fillId="1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Protection="1">
      <protection locked="0"/>
    </xf>
    <xf numFmtId="0" fontId="19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5" fillId="12" borderId="3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3" fontId="0" fillId="6" borderId="22" xfId="0" applyNumberFormat="1" applyFill="1" applyBorder="1" applyAlignment="1" applyProtection="1">
      <alignment horizontal="center" vertical="center"/>
      <protection hidden="1"/>
    </xf>
    <xf numFmtId="3" fontId="0" fillId="6" borderId="1" xfId="0" applyNumberFormat="1" applyFill="1" applyBorder="1" applyAlignment="1" applyProtection="1">
      <alignment horizontal="center" vertical="center"/>
      <protection hidden="1"/>
    </xf>
    <xf numFmtId="0" fontId="14" fillId="6" borderId="32" xfId="0" applyFont="1" applyFill="1" applyBorder="1" applyAlignment="1" applyProtection="1">
      <alignment horizontal="center" vertical="center"/>
      <protection hidden="1"/>
    </xf>
    <xf numFmtId="0" fontId="29" fillId="3" borderId="0" xfId="2" applyFill="1" applyProtection="1">
      <protection locked="0"/>
    </xf>
    <xf numFmtId="0" fontId="29" fillId="3" borderId="0" xfId="2" applyFill="1" applyAlignment="1" applyProtection="1">
      <alignment horizontal="right"/>
      <protection locked="0"/>
    </xf>
    <xf numFmtId="0" fontId="29" fillId="3" borderId="0" xfId="2" applyFill="1" applyAlignment="1" applyProtection="1">
      <alignment horizontal="center"/>
      <protection locked="0"/>
    </xf>
    <xf numFmtId="0" fontId="29" fillId="0" borderId="0" xfId="2" applyFill="1" applyProtection="1">
      <protection locked="0"/>
    </xf>
    <xf numFmtId="0" fontId="29" fillId="0" borderId="1" xfId="2" applyFill="1" applyBorder="1" applyProtection="1">
      <protection locked="0"/>
    </xf>
    <xf numFmtId="0" fontId="12" fillId="3" borderId="0" xfId="2" applyFont="1" applyFill="1" applyProtection="1">
      <protection locked="0"/>
    </xf>
    <xf numFmtId="0" fontId="29" fillId="0" borderId="0" xfId="2" applyFill="1" applyAlignment="1" applyProtection="1">
      <alignment horizontal="center"/>
      <protection locked="0"/>
    </xf>
    <xf numFmtId="0" fontId="29" fillId="0" borderId="0" xfId="2" applyFill="1" applyAlignment="1" applyProtection="1">
      <alignment horizontal="right"/>
      <protection locked="0"/>
    </xf>
    <xf numFmtId="3" fontId="29" fillId="15" borderId="1" xfId="2" applyNumberFormat="1" applyFill="1" applyBorder="1" applyProtection="1">
      <protection hidden="1"/>
    </xf>
    <xf numFmtId="1" fontId="29" fillId="15" borderId="1" xfId="2" applyNumberFormat="1" applyFill="1" applyBorder="1" applyAlignment="1" applyProtection="1">
      <alignment horizontal="center"/>
      <protection hidden="1"/>
    </xf>
    <xf numFmtId="0" fontId="29" fillId="15" borderId="1" xfId="2" applyFill="1" applyBorder="1" applyAlignment="1" applyProtection="1">
      <alignment horizontal="center"/>
      <protection hidden="1"/>
    </xf>
    <xf numFmtId="0" fontId="29" fillId="15" borderId="1" xfId="2" applyFill="1" applyBorder="1" applyProtection="1">
      <protection hidden="1"/>
    </xf>
    <xf numFmtId="0" fontId="29" fillId="15" borderId="1" xfId="2" applyNumberFormat="1" applyFill="1" applyBorder="1" applyProtection="1">
      <protection hidden="1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12" xfId="0" applyFont="1" applyBorder="1" applyAlignment="1" applyProtection="1">
      <alignment horizontal="center" vertical="top"/>
      <protection hidden="1"/>
    </xf>
    <xf numFmtId="0" fontId="10" fillId="0" borderId="13" xfId="0" applyFont="1" applyBorder="1" applyAlignment="1" applyProtection="1">
      <alignment horizontal="center" vertical="top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" xfId="1" applyBorder="1" applyAlignment="1" applyProtection="1">
      <alignment horizontal="center" vertical="center"/>
      <protection hidden="1"/>
    </xf>
    <xf numFmtId="0" fontId="8" fillId="0" borderId="0" xfId="1" applyBorder="1" applyAlignment="1" applyProtection="1">
      <alignment horizontal="center" vertical="center"/>
      <protection hidden="1"/>
    </xf>
    <xf numFmtId="0" fontId="8" fillId="0" borderId="10" xfId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29" fillId="0" borderId="1" xfId="2" applyFill="1" applyBorder="1" applyAlignment="1" applyProtection="1">
      <alignment horizontal="center" wrapText="1"/>
      <protection hidden="1"/>
    </xf>
    <xf numFmtId="2" fontId="29" fillId="0" borderId="1" xfId="2" applyNumberFormat="1" applyFill="1" applyBorder="1" applyAlignment="1" applyProtection="1">
      <alignment horizontal="center" vertical="center"/>
      <protection hidden="1"/>
    </xf>
    <xf numFmtId="0" fontId="29" fillId="0" borderId="1" xfId="2" applyFill="1" applyBorder="1" applyAlignment="1" applyProtection="1">
      <alignment horizontal="center" vertical="center"/>
      <protection hidden="1"/>
    </xf>
    <xf numFmtId="0" fontId="12" fillId="14" borderId="2" xfId="2" applyFont="1" applyFill="1" applyBorder="1" applyAlignment="1" applyProtection="1">
      <alignment horizontal="center"/>
      <protection locked="0"/>
    </xf>
    <xf numFmtId="0" fontId="12" fillId="14" borderId="3" xfId="2" applyFont="1" applyFill="1" applyBorder="1" applyAlignment="1" applyProtection="1">
      <alignment horizontal="center"/>
      <protection locked="0"/>
    </xf>
    <xf numFmtId="0" fontId="12" fillId="14" borderId="4" xfId="2" applyFont="1" applyFill="1" applyBorder="1" applyAlignment="1" applyProtection="1">
      <alignment horizontal="center"/>
      <protection locked="0"/>
    </xf>
    <xf numFmtId="0" fontId="20" fillId="6" borderId="0" xfId="2" applyFont="1" applyFill="1" applyAlignment="1" applyProtection="1">
      <alignment horizontal="center"/>
      <protection locked="0"/>
    </xf>
    <xf numFmtId="0" fontId="12" fillId="14" borderId="2" xfId="2" applyFont="1" applyFill="1" applyBorder="1" applyAlignment="1" applyProtection="1">
      <alignment horizontal="center"/>
      <protection hidden="1"/>
    </xf>
    <xf numFmtId="0" fontId="12" fillId="14" borderId="3" xfId="2" applyFont="1" applyFill="1" applyBorder="1" applyAlignment="1" applyProtection="1">
      <alignment horizontal="center"/>
      <protection hidden="1"/>
    </xf>
    <xf numFmtId="0" fontId="12" fillId="14" borderId="4" xfId="2" applyFont="1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0" xfId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12" fillId="9" borderId="40" xfId="0" applyFont="1" applyFill="1" applyBorder="1" applyAlignment="1" applyProtection="1">
      <alignment horizontal="center" vertical="center"/>
      <protection locked="0"/>
    </xf>
    <xf numFmtId="0" fontId="12" fillId="9" borderId="41" xfId="0" applyFont="1" applyFill="1" applyBorder="1" applyAlignment="1" applyProtection="1">
      <alignment horizontal="center" vertical="center"/>
      <protection locked="0"/>
    </xf>
    <xf numFmtId="0" fontId="12" fillId="9" borderId="4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22" fillId="11" borderId="8" xfId="0" applyFont="1" applyFill="1" applyBorder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5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2" fillId="11" borderId="10" xfId="0" applyFont="1" applyFill="1" applyBorder="1" applyAlignment="1" applyProtection="1">
      <alignment horizontal="center" vertical="center"/>
      <protection locked="0"/>
    </xf>
    <xf numFmtId="0" fontId="22" fillId="11" borderId="11" xfId="0" applyFont="1" applyFill="1" applyBorder="1" applyAlignment="1" applyProtection="1">
      <alignment horizontal="center" vertical="center"/>
      <protection locked="0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22" fillId="11" borderId="13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7" fillId="8" borderId="19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4" fontId="18" fillId="7" borderId="8" xfId="0" applyNumberFormat="1" applyFont="1" applyFill="1" applyBorder="1" applyAlignment="1" applyProtection="1">
      <alignment horizontal="center" vertical="center"/>
      <protection hidden="1"/>
    </xf>
    <xf numFmtId="4" fontId="18" fillId="7" borderId="27" xfId="0" applyNumberFormat="1" applyFont="1" applyFill="1" applyBorder="1" applyAlignment="1" applyProtection="1">
      <alignment horizontal="center" vertical="center"/>
      <protection hidden="1"/>
    </xf>
    <xf numFmtId="4" fontId="18" fillId="7" borderId="5" xfId="0" applyNumberFormat="1" applyFont="1" applyFill="1" applyBorder="1" applyAlignment="1" applyProtection="1">
      <alignment horizontal="center" vertical="center"/>
      <protection hidden="1"/>
    </xf>
    <xf numFmtId="4" fontId="18" fillId="7" borderId="20" xfId="0" applyNumberFormat="1" applyFont="1" applyFill="1" applyBorder="1" applyAlignment="1" applyProtection="1">
      <alignment horizontal="center" vertical="center"/>
      <protection hidden="1"/>
    </xf>
    <xf numFmtId="4" fontId="18" fillId="7" borderId="11" xfId="0" applyNumberFormat="1" applyFont="1" applyFill="1" applyBorder="1" applyAlignment="1" applyProtection="1">
      <alignment horizontal="center" vertical="center"/>
      <protection hidden="1"/>
    </xf>
    <xf numFmtId="4" fontId="18" fillId="7" borderId="28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" fontId="13" fillId="7" borderId="8" xfId="0" applyNumberFormat="1" applyFont="1" applyFill="1" applyBorder="1" applyAlignment="1" applyProtection="1">
      <alignment horizontal="center" vertical="center"/>
      <protection hidden="1"/>
    </xf>
    <xf numFmtId="3" fontId="13" fillId="7" borderId="27" xfId="0" applyNumberFormat="1" applyFont="1" applyFill="1" applyBorder="1" applyAlignment="1" applyProtection="1">
      <alignment horizontal="center" vertical="center"/>
      <protection hidden="1"/>
    </xf>
    <xf numFmtId="3" fontId="13" fillId="7" borderId="5" xfId="0" applyNumberFormat="1" applyFont="1" applyFill="1" applyBorder="1" applyAlignment="1" applyProtection="1">
      <alignment horizontal="center" vertical="center"/>
      <protection hidden="1"/>
    </xf>
    <xf numFmtId="3" fontId="13" fillId="7" borderId="20" xfId="0" applyNumberFormat="1" applyFont="1" applyFill="1" applyBorder="1" applyAlignment="1" applyProtection="1">
      <alignment horizontal="center" vertical="center"/>
      <protection hidden="1"/>
    </xf>
    <xf numFmtId="3" fontId="13" fillId="7" borderId="11" xfId="0" applyNumberFormat="1" applyFont="1" applyFill="1" applyBorder="1" applyAlignment="1" applyProtection="1">
      <alignment horizontal="center" vertical="center"/>
      <protection hidden="1"/>
    </xf>
    <xf numFmtId="3" fontId="13" fillId="7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20" fillId="10" borderId="8" xfId="0" applyFont="1" applyFill="1" applyBorder="1" applyAlignment="1" applyProtection="1">
      <alignment horizontal="center" vertical="center"/>
      <protection locked="0"/>
    </xf>
    <xf numFmtId="0" fontId="20" fillId="10" borderId="9" xfId="0" applyFont="1" applyFill="1" applyBorder="1" applyAlignment="1" applyProtection="1">
      <alignment horizontal="center" vertical="center"/>
      <protection locked="0"/>
    </xf>
    <xf numFmtId="0" fontId="20" fillId="10" borderId="15" xfId="0" applyFont="1" applyFill="1" applyBorder="1" applyAlignment="1" applyProtection="1">
      <alignment horizontal="center" vertical="center"/>
      <protection locked="0"/>
    </xf>
    <xf numFmtId="0" fontId="20" fillId="10" borderId="5" xfId="0" applyFont="1" applyFill="1" applyBorder="1" applyAlignment="1" applyProtection="1">
      <alignment horizontal="center" vertical="center"/>
      <protection locked="0"/>
    </xf>
    <xf numFmtId="0" fontId="20" fillId="10" borderId="0" xfId="0" applyFont="1" applyFill="1" applyBorder="1" applyAlignment="1" applyProtection="1">
      <alignment horizontal="center" vertical="center"/>
      <protection locked="0"/>
    </xf>
    <xf numFmtId="0" fontId="20" fillId="10" borderId="10" xfId="0" applyFont="1" applyFill="1" applyBorder="1" applyAlignment="1" applyProtection="1">
      <alignment horizontal="center" vertical="center"/>
      <protection locked="0"/>
    </xf>
    <xf numFmtId="0" fontId="20" fillId="10" borderId="11" xfId="0" applyFont="1" applyFill="1" applyBorder="1" applyAlignment="1" applyProtection="1">
      <alignment horizontal="center" vertical="center"/>
      <protection locked="0"/>
    </xf>
    <xf numFmtId="0" fontId="20" fillId="10" borderId="12" xfId="0" applyFont="1" applyFill="1" applyBorder="1" applyAlignment="1" applyProtection="1">
      <alignment horizontal="center" vertical="center"/>
      <protection locked="0"/>
    </xf>
    <xf numFmtId="0" fontId="20" fillId="10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6" fillId="8" borderId="19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10" xfId="0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646819</xdr:colOff>
      <xdr:row>5</xdr:row>
      <xdr:rowOff>23813</xdr:rowOff>
    </xdr:from>
    <xdr:to>
      <xdr:col>8</xdr:col>
      <xdr:colOff>1193261</xdr:colOff>
      <xdr:row>12</xdr:row>
      <xdr:rowOff>71437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583" t="25556" r="41181" b="47757"/>
        <a:stretch>
          <a:fillRect/>
        </a:stretch>
      </xdr:blipFill>
      <xdr:spPr bwMode="auto">
        <a:xfrm>
          <a:off x="3623382" y="1262063"/>
          <a:ext cx="2618129" cy="15478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607217</xdr:colOff>
      <xdr:row>18</xdr:row>
      <xdr:rowOff>28775</xdr:rowOff>
    </xdr:from>
    <xdr:to>
      <xdr:col>8</xdr:col>
      <xdr:colOff>1135855</xdr:colOff>
      <xdr:row>24</xdr:row>
      <xdr:rowOff>156126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583" t="55252" r="41181" b="20778"/>
        <a:stretch>
          <a:fillRect/>
        </a:stretch>
      </xdr:blipFill>
      <xdr:spPr bwMode="auto">
        <a:xfrm>
          <a:off x="3583780" y="4100713"/>
          <a:ext cx="2600325" cy="14132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297655</xdr:colOff>
      <xdr:row>2</xdr:row>
      <xdr:rowOff>130969</xdr:rowOff>
    </xdr:from>
    <xdr:to>
      <xdr:col>4</xdr:col>
      <xdr:colOff>303778</xdr:colOff>
      <xdr:row>6</xdr:row>
      <xdr:rowOff>73819</xdr:rowOff>
    </xdr:to>
    <xdr:pic>
      <xdr:nvPicPr>
        <xdr:cNvPr id="5" name="Picture 7" descr="grating (9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726282"/>
          <a:ext cx="207781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202407</xdr:colOff>
      <xdr:row>8</xdr:row>
      <xdr:rowOff>178593</xdr:rowOff>
    </xdr:from>
    <xdr:to>
      <xdr:col>4</xdr:col>
      <xdr:colOff>237105</xdr:colOff>
      <xdr:row>12</xdr:row>
      <xdr:rowOff>170428</xdr:rowOff>
    </xdr:to>
    <xdr:pic>
      <xdr:nvPicPr>
        <xdr:cNvPr id="6" name="Picture 6" descr="grating (10)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2059781"/>
          <a:ext cx="2106385" cy="84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297655</xdr:colOff>
      <xdr:row>15</xdr:row>
      <xdr:rowOff>130969</xdr:rowOff>
    </xdr:from>
    <xdr:to>
      <xdr:col>4</xdr:col>
      <xdr:colOff>303778</xdr:colOff>
      <xdr:row>19</xdr:row>
      <xdr:rowOff>73819</xdr:rowOff>
    </xdr:to>
    <xdr:pic>
      <xdr:nvPicPr>
        <xdr:cNvPr id="9" name="Picture 7" descr="grating (9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607219"/>
          <a:ext cx="207781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202407</xdr:colOff>
      <xdr:row>21</xdr:row>
      <xdr:rowOff>178593</xdr:rowOff>
    </xdr:from>
    <xdr:to>
      <xdr:col>4</xdr:col>
      <xdr:colOff>237105</xdr:colOff>
      <xdr:row>25</xdr:row>
      <xdr:rowOff>122803</xdr:rowOff>
    </xdr:to>
    <xdr:pic>
      <xdr:nvPicPr>
        <xdr:cNvPr id="10" name="Picture 6" descr="grating (10)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1940718"/>
          <a:ext cx="2106385" cy="84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149681</xdr:colOff>
      <xdr:row>0</xdr:row>
      <xdr:rowOff>81643</xdr:rowOff>
    </xdr:from>
    <xdr:to>
      <xdr:col>21</xdr:col>
      <xdr:colOff>340180</xdr:colOff>
      <xdr:row>3</xdr:row>
      <xdr:rowOff>149679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395" y="81643"/>
          <a:ext cx="2272392" cy="734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34</xdr:row>
      <xdr:rowOff>86678</xdr:rowOff>
    </xdr:from>
    <xdr:to>
      <xdr:col>6</xdr:col>
      <xdr:colOff>247651</xdr:colOff>
      <xdr:row>42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82771499" y="5954078"/>
          <a:ext cx="4457701" cy="1303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22</xdr:row>
      <xdr:rowOff>76200</xdr:rowOff>
    </xdr:from>
    <xdr:to>
      <xdr:col>13</xdr:col>
      <xdr:colOff>457200</xdr:colOff>
      <xdr:row>27</xdr:row>
      <xdr:rowOff>183692</xdr:rowOff>
    </xdr:to>
    <xdr:pic>
      <xdr:nvPicPr>
        <xdr:cNvPr id="4" name="Picture 6" descr="grating (10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555525" y="4200525"/>
          <a:ext cx="2733675" cy="103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2</xdr:row>
      <xdr:rowOff>142875</xdr:rowOff>
    </xdr:from>
    <xdr:to>
      <xdr:col>13</xdr:col>
      <xdr:colOff>66675</xdr:colOff>
      <xdr:row>10</xdr:row>
      <xdr:rowOff>37677</xdr:rowOff>
    </xdr:to>
    <xdr:pic>
      <xdr:nvPicPr>
        <xdr:cNvPr id="5" name="Picture 7" descr="grating (9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946050" y="666750"/>
          <a:ext cx="2266950" cy="123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22</xdr:row>
      <xdr:rowOff>76200</xdr:rowOff>
    </xdr:from>
    <xdr:to>
      <xdr:col>13</xdr:col>
      <xdr:colOff>457200</xdr:colOff>
      <xdr:row>27</xdr:row>
      <xdr:rowOff>183692</xdr:rowOff>
    </xdr:to>
    <xdr:pic>
      <xdr:nvPicPr>
        <xdr:cNvPr id="2" name="Picture 6" descr="grating (10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555525" y="4200525"/>
          <a:ext cx="2733675" cy="103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247650</xdr:colOff>
      <xdr:row>1</xdr:row>
      <xdr:rowOff>314326</xdr:rowOff>
    </xdr:from>
    <xdr:to>
      <xdr:col>12</xdr:col>
      <xdr:colOff>323850</xdr:colOff>
      <xdr:row>9</xdr:row>
      <xdr:rowOff>2965</xdr:rowOff>
    </xdr:to>
    <xdr:pic>
      <xdr:nvPicPr>
        <xdr:cNvPr id="3" name="Picture 7" descr="grating (9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14351"/>
          <a:ext cx="2133600" cy="11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zh.c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dezh.co" TargetMode="External"/><Relationship Id="rId1" Type="http://schemas.openxmlformats.org/officeDocument/2006/relationships/hyperlink" Target="http://www.dezh.co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dezh.co" TargetMode="External"/><Relationship Id="rId1" Type="http://schemas.openxmlformats.org/officeDocument/2006/relationships/hyperlink" Target="http://www.dezh.co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tabSelected="1" view="pageBreakPreview" topLeftCell="B7" zoomScale="80" zoomScaleNormal="70" zoomScaleSheetLayoutView="80" workbookViewId="0">
      <selection activeCell="N28" sqref="N28"/>
    </sheetView>
  </sheetViews>
  <sheetFormatPr defaultColWidth="9.125" defaultRowHeight="19.5"/>
  <cols>
    <col min="1" max="1" width="2.75" style="33" customWidth="1"/>
    <col min="2" max="8" width="9.125" style="33"/>
    <col min="9" max="9" width="16.5" style="33" customWidth="1"/>
    <col min="10" max="10" width="3.625" style="33" customWidth="1"/>
    <col min="11" max="11" width="7.25" style="33" customWidth="1"/>
    <col min="12" max="12" width="20.625" style="33" customWidth="1"/>
    <col min="13" max="13" width="11.75" style="33" customWidth="1"/>
    <col min="14" max="14" width="9.125" style="33" customWidth="1"/>
    <col min="15" max="15" width="16.125" style="33" bestFit="1" customWidth="1"/>
    <col min="16" max="16" width="5" style="33" customWidth="1"/>
    <col min="17" max="17" width="3.375" style="33" customWidth="1"/>
    <col min="18" max="18" width="3" style="33" customWidth="1"/>
    <col min="19" max="16384" width="9.125" style="33"/>
  </cols>
  <sheetData>
    <row r="1" spans="1:22" ht="17.100000000000001" customHeight="1" thickBot="1"/>
    <row r="2" spans="1:22" ht="20.25" customHeight="1" thickBot="1">
      <c r="A2" s="13"/>
      <c r="B2" s="97" t="s">
        <v>58</v>
      </c>
      <c r="C2" s="97"/>
      <c r="D2" s="46">
        <f>'تسمه در تسمه'!G6</f>
        <v>732.8446669233731</v>
      </c>
      <c r="E2" s="97" t="s">
        <v>57</v>
      </c>
      <c r="F2" s="97"/>
      <c r="G2" s="14"/>
      <c r="H2" s="14"/>
      <c r="I2" s="14"/>
      <c r="J2" s="15"/>
      <c r="K2" s="112" t="s">
        <v>15</v>
      </c>
      <c r="L2" s="113"/>
      <c r="M2" s="113"/>
      <c r="N2" s="113"/>
      <c r="O2" s="113"/>
      <c r="P2" s="114"/>
      <c r="Q2" s="16"/>
    </row>
    <row r="3" spans="1:22" ht="17.100000000000001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3"/>
    </row>
    <row r="4" spans="1:22" ht="17.100000000000001" customHeight="1" thickBot="1">
      <c r="B4" s="17"/>
      <c r="C4" s="18"/>
      <c r="D4" s="18"/>
      <c r="E4" s="18"/>
      <c r="F4" s="18"/>
      <c r="G4" s="18"/>
      <c r="H4" s="18"/>
      <c r="I4" s="18"/>
      <c r="J4" s="17"/>
      <c r="K4" s="20" t="s">
        <v>0</v>
      </c>
      <c r="L4" s="21" t="s">
        <v>9</v>
      </c>
      <c r="M4" s="22">
        <v>1000</v>
      </c>
      <c r="N4" s="23" t="s">
        <v>21</v>
      </c>
      <c r="O4" s="19"/>
      <c r="P4" s="19"/>
      <c r="Q4" s="13"/>
    </row>
    <row r="5" spans="1:22" ht="17.100000000000001" customHeight="1">
      <c r="B5" s="17"/>
      <c r="C5" s="18"/>
      <c r="D5" s="18"/>
      <c r="E5" s="18"/>
      <c r="F5" s="18"/>
      <c r="G5" s="18"/>
      <c r="H5" s="18"/>
      <c r="I5" s="18"/>
      <c r="J5" s="17"/>
      <c r="K5" s="20" t="s">
        <v>1</v>
      </c>
      <c r="L5" s="21" t="s">
        <v>22</v>
      </c>
      <c r="M5" s="22">
        <v>1200</v>
      </c>
      <c r="N5" s="23" t="s">
        <v>21</v>
      </c>
      <c r="O5" s="115" t="s">
        <v>17</v>
      </c>
      <c r="P5" s="115"/>
      <c r="Q5" s="13"/>
      <c r="S5" s="116" t="s">
        <v>29</v>
      </c>
      <c r="T5" s="117"/>
      <c r="U5" s="117"/>
      <c r="V5" s="118"/>
    </row>
    <row r="6" spans="1:22" ht="17.100000000000001" customHeight="1">
      <c r="B6" s="17"/>
      <c r="C6" s="18"/>
      <c r="D6" s="18"/>
      <c r="E6" s="18"/>
      <c r="F6" s="18"/>
      <c r="G6" s="18"/>
      <c r="H6" s="18"/>
      <c r="I6" s="18"/>
      <c r="J6" s="17"/>
      <c r="K6" s="20" t="s">
        <v>2</v>
      </c>
      <c r="L6" s="21" t="s">
        <v>8</v>
      </c>
      <c r="M6" s="22">
        <v>30</v>
      </c>
      <c r="N6" s="23" t="s">
        <v>21</v>
      </c>
      <c r="O6" s="34">
        <f>ورقه1!E8</f>
        <v>37.163879999999992</v>
      </c>
      <c r="P6" s="35" t="s">
        <v>20</v>
      </c>
      <c r="Q6" s="13"/>
      <c r="S6" s="119" t="s">
        <v>96</v>
      </c>
      <c r="T6" s="120"/>
      <c r="U6" s="120"/>
      <c r="V6" s="121"/>
    </row>
    <row r="7" spans="1:22" ht="17.100000000000001" customHeight="1">
      <c r="B7" s="17"/>
      <c r="C7" s="18"/>
      <c r="D7" s="18"/>
      <c r="E7" s="18"/>
      <c r="F7" s="18"/>
      <c r="G7" s="18"/>
      <c r="H7" s="18"/>
      <c r="I7" s="18"/>
      <c r="J7" s="17"/>
      <c r="K7" s="20" t="s">
        <v>3</v>
      </c>
      <c r="L7" s="21" t="s">
        <v>10</v>
      </c>
      <c r="M7" s="22">
        <v>3</v>
      </c>
      <c r="N7" s="23" t="s">
        <v>21</v>
      </c>
      <c r="O7" s="36"/>
      <c r="P7" s="36"/>
      <c r="Q7" s="13"/>
      <c r="S7" s="122" t="s">
        <v>33</v>
      </c>
      <c r="T7" s="123"/>
      <c r="U7" s="123"/>
      <c r="V7" s="124"/>
    </row>
    <row r="8" spans="1:22" ht="17.100000000000001" customHeight="1">
      <c r="A8" s="19"/>
      <c r="B8" s="96" t="s">
        <v>58</v>
      </c>
      <c r="C8" s="96"/>
      <c r="D8" s="47">
        <f>'تسمه در تسمه'!G26</f>
        <v>1465.689333846746</v>
      </c>
      <c r="E8" s="96" t="s">
        <v>59</v>
      </c>
      <c r="F8" s="96"/>
      <c r="G8" s="18"/>
      <c r="H8" s="18"/>
      <c r="I8" s="18"/>
      <c r="J8" s="17"/>
      <c r="K8" s="20" t="s">
        <v>4</v>
      </c>
      <c r="L8" s="21" t="s">
        <v>11</v>
      </c>
      <c r="M8" s="22">
        <v>30</v>
      </c>
      <c r="N8" s="23" t="s">
        <v>21</v>
      </c>
      <c r="O8" s="101" t="s">
        <v>18</v>
      </c>
      <c r="P8" s="102"/>
      <c r="Q8" s="13"/>
      <c r="S8" s="122"/>
      <c r="T8" s="123"/>
      <c r="U8" s="123"/>
      <c r="V8" s="124"/>
    </row>
    <row r="9" spans="1:22" ht="17.100000000000001" customHeight="1">
      <c r="B9" s="17"/>
      <c r="C9" s="18"/>
      <c r="D9" s="18"/>
      <c r="E9" s="18"/>
      <c r="F9" s="18"/>
      <c r="G9" s="18"/>
      <c r="H9" s="18"/>
      <c r="I9" s="18"/>
      <c r="J9" s="17"/>
      <c r="K9" s="20" t="s">
        <v>5</v>
      </c>
      <c r="L9" s="21" t="s">
        <v>12</v>
      </c>
      <c r="M9" s="22">
        <v>3</v>
      </c>
      <c r="N9" s="23" t="s">
        <v>21</v>
      </c>
      <c r="O9" s="34">
        <f>ورقه1!E10</f>
        <v>39.104861011199993</v>
      </c>
      <c r="P9" s="35" t="s">
        <v>20</v>
      </c>
      <c r="Q9" s="13"/>
      <c r="S9" s="122"/>
      <c r="T9" s="123"/>
      <c r="U9" s="123"/>
      <c r="V9" s="124"/>
    </row>
    <row r="10" spans="1:22" ht="17.100000000000001" customHeight="1" thickBot="1">
      <c r="B10" s="17"/>
      <c r="C10" s="18"/>
      <c r="D10" s="18"/>
      <c r="E10" s="18"/>
      <c r="F10" s="18"/>
      <c r="G10" s="18"/>
      <c r="H10" s="18"/>
      <c r="I10" s="18"/>
      <c r="J10" s="17"/>
      <c r="K10" s="20" t="s">
        <v>6</v>
      </c>
      <c r="L10" s="21" t="s">
        <v>25</v>
      </c>
      <c r="M10" s="22">
        <v>50</v>
      </c>
      <c r="N10" s="23" t="s">
        <v>21</v>
      </c>
      <c r="O10" s="19"/>
      <c r="P10" s="19"/>
      <c r="Q10" s="13"/>
      <c r="S10" s="125"/>
      <c r="T10" s="126"/>
      <c r="U10" s="126"/>
      <c r="V10" s="127"/>
    </row>
    <row r="11" spans="1:22" ht="17.100000000000001" customHeight="1">
      <c r="B11" s="17"/>
      <c r="C11" s="18"/>
      <c r="D11" s="18"/>
      <c r="E11" s="18"/>
      <c r="F11" s="18"/>
      <c r="G11" s="18"/>
      <c r="H11" s="18"/>
      <c r="I11" s="18"/>
      <c r="J11" s="17"/>
      <c r="K11" s="20" t="s">
        <v>7</v>
      </c>
      <c r="L11" s="21" t="s">
        <v>26</v>
      </c>
      <c r="M11" s="22">
        <v>50</v>
      </c>
      <c r="N11" s="23" t="s">
        <v>21</v>
      </c>
      <c r="O11" s="100" t="str">
        <f>IF(OR(M4=0,M5=0,M6=0,M7=0,M8=0,M9=0,M10=0,M11=0,M12=0),"وارد کردن تمامی اطلاعات ضروری است","وزن گرتینگ قبل و بعد از گالوانیزه در بالا محاسبه شده است")</f>
        <v>وزن گرتینگ قبل و بعد از گالوانیزه در بالا محاسبه شده است</v>
      </c>
      <c r="P11" s="100"/>
      <c r="Q11" s="13"/>
      <c r="S11" s="37"/>
      <c r="T11" s="38"/>
      <c r="U11" s="38"/>
      <c r="V11" s="39"/>
    </row>
    <row r="12" spans="1:22" ht="17.100000000000001" customHeight="1">
      <c r="B12" s="17"/>
      <c r="C12" s="18"/>
      <c r="D12" s="18"/>
      <c r="E12" s="18"/>
      <c r="F12" s="18"/>
      <c r="G12" s="18"/>
      <c r="H12" s="18"/>
      <c r="I12" s="18"/>
      <c r="J12" s="17"/>
      <c r="K12" s="20" t="s">
        <v>13</v>
      </c>
      <c r="L12" s="21" t="s">
        <v>14</v>
      </c>
      <c r="M12" s="22">
        <v>4</v>
      </c>
      <c r="N12" s="23" t="s">
        <v>21</v>
      </c>
      <c r="O12" s="100"/>
      <c r="P12" s="100"/>
      <c r="Q12" s="13"/>
      <c r="S12" s="106" t="s">
        <v>97</v>
      </c>
      <c r="T12" s="107"/>
      <c r="U12" s="107"/>
      <c r="V12" s="108"/>
    </row>
    <row r="13" spans="1:22" ht="17.100000000000001" customHeight="1" thickBot="1">
      <c r="B13" s="24"/>
      <c r="C13" s="25"/>
      <c r="D13" s="25"/>
      <c r="E13" s="25"/>
      <c r="F13" s="25"/>
      <c r="G13" s="25"/>
      <c r="H13" s="25"/>
      <c r="I13" s="25"/>
      <c r="J13" s="24"/>
      <c r="K13" s="26"/>
      <c r="L13" s="26"/>
      <c r="M13" s="26"/>
      <c r="N13" s="26"/>
      <c r="O13" s="26"/>
      <c r="P13" s="26"/>
      <c r="Q13" s="27"/>
      <c r="S13" s="40"/>
      <c r="T13" s="41"/>
      <c r="U13" s="41"/>
      <c r="V13" s="42"/>
    </row>
    <row r="14" spans="1:22" ht="17.100000000000001" customHeight="1" thickBot="1">
      <c r="S14" s="128" t="s">
        <v>98</v>
      </c>
      <c r="T14" s="129"/>
      <c r="U14" s="129"/>
      <c r="V14" s="130"/>
    </row>
    <row r="15" spans="1:22" ht="30" customHeight="1" thickBot="1">
      <c r="B15" s="98" t="s">
        <v>58</v>
      </c>
      <c r="C15" s="97"/>
      <c r="D15" s="46">
        <f>میلگردی!G6</f>
        <v>490.41372912801478</v>
      </c>
      <c r="E15" s="97" t="s">
        <v>57</v>
      </c>
      <c r="F15" s="97"/>
      <c r="G15" s="14"/>
      <c r="H15" s="14"/>
      <c r="I15" s="28"/>
      <c r="J15" s="14"/>
      <c r="K15" s="112" t="s">
        <v>16</v>
      </c>
      <c r="L15" s="113"/>
      <c r="M15" s="113"/>
      <c r="N15" s="113"/>
      <c r="O15" s="113"/>
      <c r="P15" s="114"/>
      <c r="Q15" s="16"/>
      <c r="S15" s="43"/>
      <c r="T15" s="43"/>
      <c r="U15" s="43"/>
      <c r="V15" s="43"/>
    </row>
    <row r="16" spans="1:22" ht="17.100000000000001" customHeight="1">
      <c r="B16" s="17"/>
      <c r="C16" s="18"/>
      <c r="D16" s="18"/>
      <c r="E16" s="18"/>
      <c r="F16" s="18"/>
      <c r="G16" s="18"/>
      <c r="H16" s="18"/>
      <c r="I16" s="29"/>
      <c r="J16" s="18"/>
      <c r="K16" s="19"/>
      <c r="L16" s="19"/>
      <c r="M16" s="19"/>
      <c r="N16" s="19"/>
      <c r="O16" s="19"/>
      <c r="P16" s="19"/>
      <c r="Q16" s="13"/>
      <c r="S16" s="103" t="s">
        <v>30</v>
      </c>
      <c r="T16" s="104"/>
      <c r="U16" s="104"/>
      <c r="V16" s="105"/>
    </row>
    <row r="17" spans="2:22" ht="17.100000000000001" customHeight="1">
      <c r="B17" s="17"/>
      <c r="C17" s="18"/>
      <c r="D17" s="18"/>
      <c r="E17" s="18"/>
      <c r="F17" s="18"/>
      <c r="G17" s="18"/>
      <c r="H17" s="18"/>
      <c r="I17" s="29"/>
      <c r="J17" s="18"/>
      <c r="K17" s="20" t="s">
        <v>0</v>
      </c>
      <c r="L17" s="21" t="s">
        <v>23</v>
      </c>
      <c r="M17" s="22">
        <v>1000</v>
      </c>
      <c r="N17" s="23" t="s">
        <v>21</v>
      </c>
      <c r="O17" s="101" t="s">
        <v>17</v>
      </c>
      <c r="P17" s="102"/>
      <c r="Q17" s="13"/>
      <c r="S17" s="40"/>
      <c r="T17" s="41"/>
      <c r="U17" s="41"/>
      <c r="V17" s="42"/>
    </row>
    <row r="18" spans="2:22" ht="17.100000000000001" customHeight="1">
      <c r="B18" s="17"/>
      <c r="C18" s="18"/>
      <c r="D18" s="18"/>
      <c r="E18" s="18"/>
      <c r="F18" s="18"/>
      <c r="G18" s="18"/>
      <c r="H18" s="18"/>
      <c r="I18" s="29"/>
      <c r="J18" s="18"/>
      <c r="K18" s="20" t="s">
        <v>1</v>
      </c>
      <c r="L18" s="21" t="s">
        <v>24</v>
      </c>
      <c r="M18" s="22">
        <v>500</v>
      </c>
      <c r="N18" s="23" t="s">
        <v>21</v>
      </c>
      <c r="O18" s="34">
        <f>ورقه1!E22</f>
        <v>16.039916999999999</v>
      </c>
      <c r="P18" s="35" t="s">
        <v>20</v>
      </c>
      <c r="Q18" s="13"/>
      <c r="S18" s="106" t="s">
        <v>31</v>
      </c>
      <c r="T18" s="107"/>
      <c r="U18" s="107"/>
      <c r="V18" s="108"/>
    </row>
    <row r="19" spans="2:22" ht="17.100000000000001" customHeight="1">
      <c r="B19" s="17"/>
      <c r="C19" s="18"/>
      <c r="D19" s="18"/>
      <c r="E19" s="18"/>
      <c r="F19" s="18"/>
      <c r="G19" s="18"/>
      <c r="H19" s="18"/>
      <c r="I19" s="29"/>
      <c r="J19" s="18"/>
      <c r="K19" s="20" t="s">
        <v>2</v>
      </c>
      <c r="L19" s="21" t="s">
        <v>8</v>
      </c>
      <c r="M19" s="22">
        <v>30</v>
      </c>
      <c r="N19" s="23" t="s">
        <v>21</v>
      </c>
      <c r="O19" s="36"/>
      <c r="P19" s="36"/>
      <c r="Q19" s="13"/>
      <c r="S19" s="44"/>
      <c r="T19" s="36"/>
      <c r="U19" s="36"/>
      <c r="V19" s="45"/>
    </row>
    <row r="20" spans="2:22" ht="17.100000000000001" customHeight="1" thickBot="1">
      <c r="B20" s="17"/>
      <c r="C20" s="18"/>
      <c r="D20" s="18"/>
      <c r="E20" s="18"/>
      <c r="F20" s="18"/>
      <c r="G20" s="18"/>
      <c r="H20" s="18"/>
      <c r="I20" s="29"/>
      <c r="J20" s="18"/>
      <c r="K20" s="20" t="s">
        <v>3</v>
      </c>
      <c r="L20" s="21" t="s">
        <v>10</v>
      </c>
      <c r="M20" s="22">
        <v>3</v>
      </c>
      <c r="N20" s="23" t="s">
        <v>21</v>
      </c>
      <c r="O20" s="101" t="s">
        <v>18</v>
      </c>
      <c r="P20" s="102"/>
      <c r="Q20" s="13"/>
      <c r="S20" s="109" t="s">
        <v>32</v>
      </c>
      <c r="T20" s="110"/>
      <c r="U20" s="110"/>
      <c r="V20" s="111"/>
    </row>
    <row r="21" spans="2:22" ht="17.100000000000001" customHeight="1" thickBot="1">
      <c r="B21" s="95" t="s">
        <v>58</v>
      </c>
      <c r="C21" s="96"/>
      <c r="D21" s="46">
        <f>میلگردی!G26</f>
        <v>980.82745825602956</v>
      </c>
      <c r="E21" s="96" t="s">
        <v>59</v>
      </c>
      <c r="F21" s="96"/>
      <c r="G21" s="18"/>
      <c r="H21" s="18"/>
      <c r="I21" s="29"/>
      <c r="J21" s="18"/>
      <c r="K21" s="30" t="s">
        <v>19</v>
      </c>
      <c r="L21" s="21" t="s">
        <v>94</v>
      </c>
      <c r="M21" s="31">
        <v>0.39500000000000002</v>
      </c>
      <c r="N21" s="23" t="s">
        <v>21</v>
      </c>
      <c r="O21" s="34">
        <f>ورقه1!E24</f>
        <v>16.830782881344</v>
      </c>
      <c r="P21" s="35" t="s">
        <v>20</v>
      </c>
      <c r="Q21" s="13"/>
    </row>
    <row r="22" spans="2:22" ht="17.100000000000001" customHeight="1">
      <c r="B22" s="17"/>
      <c r="C22" s="18"/>
      <c r="D22" s="18"/>
      <c r="E22" s="18"/>
      <c r="F22" s="18"/>
      <c r="G22" s="18"/>
      <c r="H22" s="18"/>
      <c r="I22" s="29"/>
      <c r="J22" s="18"/>
      <c r="K22" s="20" t="s">
        <v>4</v>
      </c>
      <c r="L22" s="21" t="s">
        <v>27</v>
      </c>
      <c r="M22" s="22">
        <v>30</v>
      </c>
      <c r="N22" s="23" t="s">
        <v>21</v>
      </c>
      <c r="O22" s="19"/>
      <c r="P22" s="19"/>
      <c r="Q22" s="13"/>
    </row>
    <row r="23" spans="2:22" ht="17.100000000000001" customHeight="1">
      <c r="B23" s="17"/>
      <c r="C23" s="18"/>
      <c r="D23" s="18"/>
      <c r="E23" s="18"/>
      <c r="F23" s="18"/>
      <c r="G23" s="18"/>
      <c r="H23" s="18"/>
      <c r="I23" s="29"/>
      <c r="J23" s="18"/>
      <c r="K23" s="20" t="s">
        <v>5</v>
      </c>
      <c r="L23" s="21" t="s">
        <v>28</v>
      </c>
      <c r="M23" s="22">
        <v>100</v>
      </c>
      <c r="N23" s="23" t="s">
        <v>21</v>
      </c>
      <c r="O23" s="100" t="str">
        <f>IF(OR(M17=0,M18=0,M19=0,M20=0,M21=0,M22=0,M23=0,M24=0),"وارد کردن تمامی اطلاعات ضروری است","وزن گرتینگ قبل و بعد از گالوانیزه در بالا محاسبه شده است")</f>
        <v>وزن گرتینگ قبل و بعد از گالوانیزه در بالا محاسبه شده است</v>
      </c>
      <c r="P23" s="100"/>
      <c r="Q23" s="13"/>
    </row>
    <row r="24" spans="2:22" ht="17.100000000000001" customHeight="1">
      <c r="B24" s="17"/>
      <c r="C24" s="18"/>
      <c r="D24" s="18"/>
      <c r="E24" s="18"/>
      <c r="F24" s="18"/>
      <c r="G24" s="18"/>
      <c r="H24" s="18"/>
      <c r="I24" s="29"/>
      <c r="J24" s="18"/>
      <c r="K24" s="20" t="s">
        <v>6</v>
      </c>
      <c r="L24" s="21" t="s">
        <v>14</v>
      </c>
      <c r="M24" s="22">
        <v>4</v>
      </c>
      <c r="N24" s="23" t="s">
        <v>21</v>
      </c>
      <c r="O24" s="100"/>
      <c r="P24" s="100"/>
      <c r="Q24" s="13"/>
    </row>
    <row r="25" spans="2:22" ht="20.25" thickBot="1">
      <c r="B25" s="17"/>
      <c r="C25" s="18"/>
      <c r="D25" s="18"/>
      <c r="E25" s="18"/>
      <c r="F25" s="18"/>
      <c r="G25" s="18"/>
      <c r="H25" s="18"/>
      <c r="I25" s="29"/>
      <c r="J25" s="25"/>
      <c r="K25" s="26"/>
      <c r="L25" s="26"/>
      <c r="M25" s="26"/>
      <c r="N25" s="26"/>
      <c r="O25" s="32"/>
      <c r="P25" s="32"/>
      <c r="Q25" s="27"/>
    </row>
    <row r="26" spans="2:22" ht="20.25" thickBot="1">
      <c r="B26" s="24"/>
      <c r="C26" s="25"/>
      <c r="D26" s="25"/>
      <c r="E26" s="25"/>
      <c r="F26" s="25"/>
      <c r="G26" s="26"/>
      <c r="H26" s="26"/>
      <c r="I26" s="27"/>
    </row>
    <row r="27" spans="2:22">
      <c r="J27" s="99"/>
    </row>
    <row r="28" spans="2:22">
      <c r="J28" s="99"/>
    </row>
  </sheetData>
  <sheetProtection password="CC39" sheet="1" objects="1" scenarios="1"/>
  <mergeCells count="25">
    <mergeCell ref="K2:P2"/>
    <mergeCell ref="K15:P15"/>
    <mergeCell ref="O5:P5"/>
    <mergeCell ref="S5:V5"/>
    <mergeCell ref="S6:V6"/>
    <mergeCell ref="S7:V10"/>
    <mergeCell ref="S12:V12"/>
    <mergeCell ref="S14:V14"/>
    <mergeCell ref="J27:J28"/>
    <mergeCell ref="O23:P24"/>
    <mergeCell ref="O8:P8"/>
    <mergeCell ref="O11:P12"/>
    <mergeCell ref="S16:V16"/>
    <mergeCell ref="S18:V18"/>
    <mergeCell ref="S20:V20"/>
    <mergeCell ref="O20:P20"/>
    <mergeCell ref="O17:P17"/>
    <mergeCell ref="B21:C21"/>
    <mergeCell ref="E21:F21"/>
    <mergeCell ref="E2:F2"/>
    <mergeCell ref="B2:C2"/>
    <mergeCell ref="E8:F8"/>
    <mergeCell ref="B8:C8"/>
    <mergeCell ref="B15:C15"/>
    <mergeCell ref="E15:F15"/>
  </mergeCells>
  <conditionalFormatting sqref="O11:P12 O23:P25">
    <cfRule type="cellIs" dxfId="3" priority="11" operator="equal">
      <formula>"وارد کردن تمامی اطلاعات ضروری است"</formula>
    </cfRule>
    <cfRule type="cellIs" dxfId="2" priority="12" operator="equal">
      <formula>"وزن گرتینگ قبل و بعد از گالوانیزه در بالا محاسبه شده است"</formula>
    </cfRule>
  </conditionalFormatting>
  <conditionalFormatting sqref="M4:M12 M17:M24">
    <cfRule type="cellIs" dxfId="1" priority="5" operator="equal">
      <formula>""""""</formula>
    </cfRule>
    <cfRule type="cellIs" dxfId="0" priority="6" operator="equal">
      <formula>0</formula>
    </cfRule>
  </conditionalFormatting>
  <hyperlinks>
    <hyperlink ref="S6" r:id="rId1" display="www.Dezh.co"/>
  </hyperlinks>
  <pageMargins left="0.7" right="0.7" top="0.75" bottom="0.75" header="0.3" footer="0.3"/>
  <pageSetup paperSize="9" scale="60" orientation="portrait" horizontalDpi="300" verticalDpi="300" r:id="rId2"/>
  <colBreaks count="1" manualBreakCount="1">
    <brk id="10" max="27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E8" sqref="E8"/>
    </sheetView>
  </sheetViews>
  <sheetFormatPr defaultRowHeight="12.75"/>
  <cols>
    <col min="1" max="1" width="19.875" style="85" customWidth="1"/>
    <col min="2" max="2" width="9" style="85"/>
    <col min="3" max="3" width="5.875" style="83" customWidth="1"/>
    <col min="4" max="4" width="16.25" style="85" customWidth="1"/>
    <col min="5" max="5" width="9" style="88"/>
    <col min="6" max="6" width="4.375" style="85" customWidth="1"/>
    <col min="7" max="7" width="8.5" style="88" customWidth="1"/>
    <col min="8" max="8" width="6.625" style="88" customWidth="1"/>
    <col min="9" max="9" width="2.5" style="82" customWidth="1"/>
    <col min="10" max="10" width="9.125" style="85" customWidth="1"/>
    <col min="11" max="11" width="9" style="88"/>
    <col min="12" max="12" width="4.875" style="89" customWidth="1"/>
    <col min="13" max="13" width="3.125" style="82" customWidth="1"/>
    <col min="14" max="19" width="9" style="82"/>
    <col min="20" max="16384" width="9" style="85"/>
  </cols>
  <sheetData>
    <row r="1" spans="1:12" ht="13.5" thickBot="1">
      <c r="A1" s="82"/>
      <c r="B1" s="82"/>
      <c r="D1" s="82"/>
      <c r="E1" s="84"/>
      <c r="F1" s="82"/>
      <c r="G1" s="84"/>
      <c r="H1" s="84"/>
      <c r="J1" s="82"/>
      <c r="K1" s="84"/>
      <c r="L1" s="83"/>
    </row>
    <row r="2" spans="1:12" ht="21.75" customHeight="1" thickBot="1">
      <c r="A2" s="82"/>
      <c r="B2" s="134" t="s">
        <v>60</v>
      </c>
      <c r="C2" s="135"/>
      <c r="D2" s="135"/>
      <c r="E2" s="136"/>
      <c r="F2" s="82"/>
      <c r="G2" s="137" t="s">
        <v>61</v>
      </c>
      <c r="H2" s="137"/>
      <c r="I2" s="137"/>
      <c r="J2" s="137"/>
      <c r="K2" s="137"/>
      <c r="L2" s="137"/>
    </row>
    <row r="3" spans="1:12">
      <c r="A3" s="82"/>
      <c r="B3" s="82"/>
      <c r="D3" s="82"/>
      <c r="E3" s="84"/>
      <c r="F3" s="82"/>
      <c r="G3" s="84"/>
      <c r="H3" s="84"/>
      <c r="J3" s="82"/>
      <c r="K3" s="84"/>
      <c r="L3" s="83"/>
    </row>
    <row r="4" spans="1:12" ht="14.25">
      <c r="A4" s="86" t="s">
        <v>62</v>
      </c>
      <c r="B4" s="90">
        <f>'شرکت دژآهن پارسه'!M4</f>
        <v>1000</v>
      </c>
      <c r="C4" s="2" t="s">
        <v>21</v>
      </c>
      <c r="D4" s="4" t="s">
        <v>63</v>
      </c>
      <c r="E4" s="12">
        <f>B4-12</f>
        <v>988</v>
      </c>
      <c r="F4" s="4" t="s">
        <v>21</v>
      </c>
      <c r="G4" s="5" t="s">
        <v>64</v>
      </c>
      <c r="H4" s="5">
        <v>2</v>
      </c>
      <c r="I4" s="1"/>
      <c r="J4" s="4" t="s">
        <v>65</v>
      </c>
      <c r="K4" s="6">
        <f>E4*(2*(B6+B7))*H4/1000000</f>
        <v>0.130416</v>
      </c>
      <c r="L4" s="7" t="s">
        <v>66</v>
      </c>
    </row>
    <row r="5" spans="1:12" ht="14.25">
      <c r="A5" s="86" t="s">
        <v>67</v>
      </c>
      <c r="B5" s="90">
        <f>'شرکت دژآهن پارسه'!M5</f>
        <v>1200</v>
      </c>
      <c r="C5" s="2" t="s">
        <v>21</v>
      </c>
      <c r="D5" s="4" t="s">
        <v>68</v>
      </c>
      <c r="E5" s="12">
        <f>B5-7</f>
        <v>1193</v>
      </c>
      <c r="F5" s="4" t="s">
        <v>21</v>
      </c>
      <c r="G5" s="5" t="s">
        <v>64</v>
      </c>
      <c r="H5" s="5">
        <v>2</v>
      </c>
      <c r="I5" s="1"/>
      <c r="J5" s="4" t="s">
        <v>69</v>
      </c>
      <c r="K5" s="6">
        <f>E5*(2*(B6+B7))*H5/1000000</f>
        <v>0.157476</v>
      </c>
      <c r="L5" s="7" t="s">
        <v>66</v>
      </c>
    </row>
    <row r="6" spans="1:12" ht="14.25">
      <c r="A6" s="86" t="s">
        <v>8</v>
      </c>
      <c r="B6" s="90">
        <f>'شرکت دژآهن پارسه'!M6</f>
        <v>30</v>
      </c>
      <c r="C6" s="2" t="s">
        <v>21</v>
      </c>
      <c r="D6" s="4" t="s">
        <v>70</v>
      </c>
      <c r="E6" s="5">
        <f>B4-2*B12-2</f>
        <v>990</v>
      </c>
      <c r="F6" s="4" t="s">
        <v>21</v>
      </c>
      <c r="G6" s="5" t="s">
        <v>64</v>
      </c>
      <c r="H6" s="8">
        <f>E7/B10</f>
        <v>23.8</v>
      </c>
      <c r="I6" s="1"/>
      <c r="J6" s="4" t="s">
        <v>71</v>
      </c>
      <c r="K6" s="6">
        <f>E6*(2*(B6+B7))*H6/1000000</f>
        <v>1.5550919999999999</v>
      </c>
      <c r="L6" s="7" t="s">
        <v>66</v>
      </c>
    </row>
    <row r="7" spans="1:12" ht="14.25">
      <c r="A7" s="86" t="s">
        <v>10</v>
      </c>
      <c r="B7" s="90">
        <f>'شرکت دژآهن پارسه'!M7</f>
        <v>3</v>
      </c>
      <c r="C7" s="2" t="s">
        <v>21</v>
      </c>
      <c r="D7" s="4" t="s">
        <v>72</v>
      </c>
      <c r="E7" s="5">
        <f>B5-2*B12-2</f>
        <v>1190</v>
      </c>
      <c r="F7" s="4" t="s">
        <v>21</v>
      </c>
      <c r="G7" s="5" t="s">
        <v>64</v>
      </c>
      <c r="H7" s="8">
        <f>E6/B11</f>
        <v>19.8</v>
      </c>
      <c r="I7" s="1"/>
      <c r="J7" s="4" t="s">
        <v>73</v>
      </c>
      <c r="K7" s="6">
        <f>E7*(2*(B8+B9))*H7/1000000</f>
        <v>1.5550919999999999</v>
      </c>
      <c r="L7" s="7" t="s">
        <v>66</v>
      </c>
    </row>
    <row r="8" spans="1:12" ht="14.25">
      <c r="A8" s="86" t="s">
        <v>11</v>
      </c>
      <c r="B8" s="90">
        <f>'شرکت دژآهن پارسه'!M8</f>
        <v>30</v>
      </c>
      <c r="C8" s="2" t="s">
        <v>21</v>
      </c>
      <c r="D8" s="4" t="s">
        <v>74</v>
      </c>
      <c r="E8" s="9">
        <f>H8+H9+H10</f>
        <v>37.163879999999992</v>
      </c>
      <c r="F8" s="4" t="s">
        <v>75</v>
      </c>
      <c r="G8" s="10" t="s">
        <v>76</v>
      </c>
      <c r="H8" s="6">
        <f>E6*B6*B7/1000000*7.8*H6</f>
        <v>16.540523999999998</v>
      </c>
      <c r="I8" s="1"/>
      <c r="J8" s="4" t="s">
        <v>77</v>
      </c>
      <c r="K8" s="6">
        <f>SUM(K4:K7)</f>
        <v>3.3980759999999997</v>
      </c>
      <c r="L8" s="7" t="s">
        <v>66</v>
      </c>
    </row>
    <row r="9" spans="1:12">
      <c r="A9" s="86" t="s">
        <v>12</v>
      </c>
      <c r="B9" s="90">
        <f>'شرکت دژآهن پارسه'!M9</f>
        <v>3</v>
      </c>
      <c r="C9" s="2" t="s">
        <v>21</v>
      </c>
      <c r="D9" s="4" t="s">
        <v>78</v>
      </c>
      <c r="E9" s="6">
        <f>K11/100*E8</f>
        <v>1.9409810111999994</v>
      </c>
      <c r="F9" s="4" t="s">
        <v>75</v>
      </c>
      <c r="G9" s="10" t="s">
        <v>79</v>
      </c>
      <c r="H9" s="6">
        <f>E7*B8*B9/1000000*7.8*H7</f>
        <v>16.540524000000001</v>
      </c>
      <c r="I9" s="1"/>
      <c r="J9" s="4" t="s">
        <v>80</v>
      </c>
      <c r="K9" s="91">
        <v>80</v>
      </c>
      <c r="L9" s="7" t="s">
        <v>81</v>
      </c>
    </row>
    <row r="10" spans="1:12">
      <c r="A10" s="86" t="s">
        <v>82</v>
      </c>
      <c r="B10" s="90">
        <f>'شرکت دژآهن پارسه'!M10</f>
        <v>50</v>
      </c>
      <c r="C10" s="2" t="s">
        <v>21</v>
      </c>
      <c r="D10" s="4" t="s">
        <v>83</v>
      </c>
      <c r="E10" s="11">
        <f>E8+E9-E11</f>
        <v>39.104861011199993</v>
      </c>
      <c r="F10" s="4" t="s">
        <v>75</v>
      </c>
      <c r="G10" s="5" t="s">
        <v>84</v>
      </c>
      <c r="H10" s="6">
        <f>E4*B12*B6/1000000*H4*7.8+E5*B6*B12/1000000*7.8*H5</f>
        <v>4.0828319999999998</v>
      </c>
      <c r="I10" s="1"/>
      <c r="J10" s="4" t="s">
        <v>85</v>
      </c>
      <c r="K10" s="6">
        <f>K8*K9/1000000*7140</f>
        <v>1.9409810111999997</v>
      </c>
      <c r="L10" s="7" t="s">
        <v>75</v>
      </c>
    </row>
    <row r="11" spans="1:12">
      <c r="A11" s="86" t="s">
        <v>86</v>
      </c>
      <c r="B11" s="90">
        <f>'شرکت دژآهن پارسه'!M11</f>
        <v>50</v>
      </c>
      <c r="C11" s="2" t="s">
        <v>21</v>
      </c>
      <c r="D11" s="4" t="s">
        <v>87</v>
      </c>
      <c r="E11" s="6">
        <f>B13*E12</f>
        <v>0</v>
      </c>
      <c r="F11" s="4" t="s">
        <v>75</v>
      </c>
      <c r="G11" s="3"/>
      <c r="H11" s="3"/>
      <c r="I11" s="1"/>
      <c r="J11" s="131" t="s">
        <v>88</v>
      </c>
      <c r="K11" s="132">
        <f>K10/E8*100</f>
        <v>5.2227620237714687</v>
      </c>
      <c r="L11" s="133" t="s">
        <v>89</v>
      </c>
    </row>
    <row r="12" spans="1:12">
      <c r="A12" s="86" t="s">
        <v>90</v>
      </c>
      <c r="B12" s="90">
        <f>'شرکت دژآهن پارسه'!M12</f>
        <v>4</v>
      </c>
      <c r="C12" s="2" t="s">
        <v>21</v>
      </c>
      <c r="D12" s="4" t="s">
        <v>91</v>
      </c>
      <c r="E12" s="92">
        <v>1000</v>
      </c>
      <c r="F12" s="4" t="s">
        <v>75</v>
      </c>
      <c r="G12" s="3"/>
      <c r="H12" s="3"/>
      <c r="I12" s="1"/>
      <c r="J12" s="131"/>
      <c r="K12" s="132"/>
      <c r="L12" s="133"/>
    </row>
    <row r="13" spans="1:12" ht="14.25">
      <c r="A13" s="86" t="s">
        <v>92</v>
      </c>
      <c r="B13" s="93"/>
      <c r="C13" s="2" t="s">
        <v>66</v>
      </c>
      <c r="D13" s="1"/>
      <c r="E13" s="3"/>
      <c r="F13" s="1"/>
      <c r="G13" s="3"/>
      <c r="H13" s="3"/>
      <c r="I13" s="1"/>
      <c r="J13" s="131"/>
      <c r="K13" s="132"/>
      <c r="L13" s="133"/>
    </row>
    <row r="14" spans="1:12">
      <c r="A14" s="82"/>
      <c r="B14" s="1"/>
      <c r="C14" s="2"/>
      <c r="D14" s="1"/>
      <c r="E14" s="3"/>
      <c r="F14" s="1"/>
      <c r="G14" s="3"/>
      <c r="H14" s="3"/>
      <c r="I14" s="1"/>
      <c r="J14" s="1"/>
      <c r="K14" s="3"/>
      <c r="L14" s="2"/>
    </row>
    <row r="15" spans="1:12" ht="13.5" thickBot="1">
      <c r="A15" s="82"/>
      <c r="B15" s="1"/>
      <c r="C15" s="2"/>
      <c r="D15" s="1"/>
      <c r="E15" s="3"/>
      <c r="F15" s="1"/>
      <c r="G15" s="3"/>
      <c r="H15" s="3"/>
      <c r="I15" s="1"/>
      <c r="J15" s="1"/>
      <c r="K15" s="3"/>
      <c r="L15" s="2"/>
    </row>
    <row r="16" spans="1:12" ht="13.5" thickBot="1">
      <c r="A16" s="82"/>
      <c r="B16" s="138" t="s">
        <v>93</v>
      </c>
      <c r="C16" s="139"/>
      <c r="D16" s="139"/>
      <c r="E16" s="140"/>
      <c r="F16" s="1"/>
      <c r="G16" s="3"/>
      <c r="H16" s="3"/>
      <c r="I16" s="1"/>
      <c r="J16" s="1"/>
      <c r="K16" s="3"/>
      <c r="L16" s="2"/>
    </row>
    <row r="17" spans="1:12">
      <c r="A17" s="82"/>
      <c r="B17" s="1"/>
      <c r="C17" s="2"/>
      <c r="D17" s="1"/>
      <c r="E17" s="3"/>
      <c r="F17" s="1"/>
      <c r="G17" s="3"/>
      <c r="H17" s="3"/>
      <c r="I17" s="1"/>
      <c r="J17" s="1"/>
      <c r="K17" s="3"/>
      <c r="L17" s="2"/>
    </row>
    <row r="18" spans="1:12" ht="14.25">
      <c r="A18" s="86" t="s">
        <v>62</v>
      </c>
      <c r="B18" s="90">
        <f>'شرکت دژآهن پارسه'!M17</f>
        <v>1000</v>
      </c>
      <c r="C18" s="2" t="s">
        <v>21</v>
      </c>
      <c r="D18" s="4" t="s">
        <v>63</v>
      </c>
      <c r="E18" s="5">
        <f>B18-12</f>
        <v>988</v>
      </c>
      <c r="F18" s="4" t="s">
        <v>21</v>
      </c>
      <c r="G18" s="5" t="s">
        <v>64</v>
      </c>
      <c r="H18" s="5">
        <v>2</v>
      </c>
      <c r="I18" s="1"/>
      <c r="J18" s="4" t="s">
        <v>65</v>
      </c>
      <c r="K18" s="6">
        <f>E18*(2*(B20+B21))*H18/1000000</f>
        <v>0.130416</v>
      </c>
      <c r="L18" s="7" t="s">
        <v>66</v>
      </c>
    </row>
    <row r="19" spans="1:12" ht="14.25">
      <c r="A19" s="86" t="s">
        <v>67</v>
      </c>
      <c r="B19" s="90">
        <f>'شرکت دژآهن پارسه'!M18</f>
        <v>500</v>
      </c>
      <c r="C19" s="2" t="s">
        <v>21</v>
      </c>
      <c r="D19" s="4" t="s">
        <v>68</v>
      </c>
      <c r="E19" s="5">
        <f>B19-7</f>
        <v>493</v>
      </c>
      <c r="F19" s="4" t="s">
        <v>21</v>
      </c>
      <c r="G19" s="5" t="s">
        <v>64</v>
      </c>
      <c r="H19" s="5">
        <v>2</v>
      </c>
      <c r="I19" s="1"/>
      <c r="J19" s="4" t="s">
        <v>69</v>
      </c>
      <c r="K19" s="6">
        <f>E19*(2*(B20+B21))*H19/1000000</f>
        <v>6.5075999999999995E-2</v>
      </c>
      <c r="L19" s="7" t="s">
        <v>66</v>
      </c>
    </row>
    <row r="20" spans="1:12" ht="14.25">
      <c r="A20" s="86" t="s">
        <v>8</v>
      </c>
      <c r="B20" s="90">
        <f>'شرکت دژآهن پارسه'!M19</f>
        <v>30</v>
      </c>
      <c r="C20" s="2" t="s">
        <v>21</v>
      </c>
      <c r="D20" s="4" t="s">
        <v>70</v>
      </c>
      <c r="E20" s="5">
        <f>B18-2*B25-2</f>
        <v>990</v>
      </c>
      <c r="F20" s="4" t="s">
        <v>21</v>
      </c>
      <c r="G20" s="5" t="s">
        <v>64</v>
      </c>
      <c r="H20" s="8">
        <f>E21/B23</f>
        <v>16.333333333333332</v>
      </c>
      <c r="I20" s="1"/>
      <c r="J20" s="4" t="s">
        <v>71</v>
      </c>
      <c r="K20" s="6">
        <f>E20*(2*(B20+B21))*H20/1000000</f>
        <v>1.0672200000000001</v>
      </c>
      <c r="L20" s="7" t="s">
        <v>66</v>
      </c>
    </row>
    <row r="21" spans="1:12" ht="14.25">
      <c r="A21" s="86" t="s">
        <v>10</v>
      </c>
      <c r="B21" s="90">
        <f>'شرکت دژآهن پارسه'!M20</f>
        <v>3</v>
      </c>
      <c r="C21" s="2" t="s">
        <v>21</v>
      </c>
      <c r="D21" s="4" t="s">
        <v>72</v>
      </c>
      <c r="E21" s="5">
        <f>B19-2*B25-2</f>
        <v>490</v>
      </c>
      <c r="F21" s="4" t="s">
        <v>21</v>
      </c>
      <c r="G21" s="5" t="s">
        <v>64</v>
      </c>
      <c r="H21" s="8">
        <f>E20/B24</f>
        <v>9.9</v>
      </c>
      <c r="I21" s="1"/>
      <c r="J21" s="4" t="s">
        <v>73</v>
      </c>
      <c r="K21" s="6">
        <f>E21*(8*3.14)*H21/1000000</f>
        <v>0.12185712000000001</v>
      </c>
      <c r="L21" s="7" t="s">
        <v>66</v>
      </c>
    </row>
    <row r="22" spans="1:12" ht="14.25">
      <c r="A22" s="86" t="s">
        <v>94</v>
      </c>
      <c r="B22" s="94">
        <f>'شرکت دژآهن پارسه'!M21</f>
        <v>0.39500000000000002</v>
      </c>
      <c r="C22" s="2" t="s">
        <v>95</v>
      </c>
      <c r="D22" s="4" t="s">
        <v>74</v>
      </c>
      <c r="E22" s="9">
        <f>H22+H23+H24</f>
        <v>16.039916999999999</v>
      </c>
      <c r="F22" s="4" t="s">
        <v>75</v>
      </c>
      <c r="G22" s="10" t="s">
        <v>76</v>
      </c>
      <c r="H22" s="6">
        <f>E20*B20*B21/1000000*7.8*H20</f>
        <v>11.351339999999999</v>
      </c>
      <c r="I22" s="1"/>
      <c r="J22" s="4" t="s">
        <v>77</v>
      </c>
      <c r="K22" s="6">
        <f>SUM(K18:K21)</f>
        <v>1.3845691200000001</v>
      </c>
      <c r="L22" s="7" t="s">
        <v>66</v>
      </c>
    </row>
    <row r="23" spans="1:12">
      <c r="A23" s="86" t="s">
        <v>82</v>
      </c>
      <c r="B23" s="90">
        <f>'شرکت دژآهن پارسه'!M22</f>
        <v>30</v>
      </c>
      <c r="C23" s="2" t="s">
        <v>21</v>
      </c>
      <c r="D23" s="4" t="s">
        <v>78</v>
      </c>
      <c r="E23" s="6">
        <f>K25/100*E22</f>
        <v>0.79086588134399993</v>
      </c>
      <c r="F23" s="4" t="s">
        <v>75</v>
      </c>
      <c r="G23" s="10" t="s">
        <v>79</v>
      </c>
      <c r="H23" s="6">
        <f>(E21/1000)*B22*H21</f>
        <v>1.916145</v>
      </c>
      <c r="I23" s="1"/>
      <c r="J23" s="4" t="s">
        <v>80</v>
      </c>
      <c r="K23" s="91">
        <v>80</v>
      </c>
      <c r="L23" s="7" t="s">
        <v>81</v>
      </c>
    </row>
    <row r="24" spans="1:12">
      <c r="A24" s="86" t="s">
        <v>86</v>
      </c>
      <c r="B24" s="90">
        <f>'شرکت دژآهن پارسه'!M23</f>
        <v>100</v>
      </c>
      <c r="C24" s="2" t="s">
        <v>21</v>
      </c>
      <c r="D24" s="4" t="s">
        <v>83</v>
      </c>
      <c r="E24" s="9">
        <f>E22+E23-E25</f>
        <v>16.830782881344</v>
      </c>
      <c r="F24" s="4" t="s">
        <v>75</v>
      </c>
      <c r="G24" s="5" t="s">
        <v>84</v>
      </c>
      <c r="H24" s="6">
        <f>E18*B25*B20/1000000*H18*7.8+E19*B20*B25/1000000*7.8*H19</f>
        <v>2.7724319999999998</v>
      </c>
      <c r="I24" s="1"/>
      <c r="J24" s="4" t="s">
        <v>85</v>
      </c>
      <c r="K24" s="6">
        <f>K22*K23/1000000*7140</f>
        <v>0.79086588134400004</v>
      </c>
      <c r="L24" s="7" t="s">
        <v>75</v>
      </c>
    </row>
    <row r="25" spans="1:12">
      <c r="A25" s="86" t="s">
        <v>90</v>
      </c>
      <c r="B25" s="90">
        <f>'شرکت دژآهن پارسه'!M24</f>
        <v>4</v>
      </c>
      <c r="C25" s="2" t="s">
        <v>21</v>
      </c>
      <c r="D25" s="4" t="s">
        <v>87</v>
      </c>
      <c r="E25" s="5">
        <f>B26*E26</f>
        <v>0</v>
      </c>
      <c r="F25" s="4" t="s">
        <v>75</v>
      </c>
      <c r="G25" s="3"/>
      <c r="H25" s="3"/>
      <c r="I25" s="1"/>
      <c r="J25" s="131" t="s">
        <v>88</v>
      </c>
      <c r="K25" s="132">
        <f>K24/E22*100</f>
        <v>4.9306108089212684</v>
      </c>
      <c r="L25" s="133" t="s">
        <v>89</v>
      </c>
    </row>
    <row r="26" spans="1:12" ht="13.5" customHeight="1">
      <c r="A26" s="86" t="s">
        <v>92</v>
      </c>
      <c r="B26" s="93"/>
      <c r="C26" s="2" t="s">
        <v>66</v>
      </c>
      <c r="D26" s="4" t="s">
        <v>91</v>
      </c>
      <c r="E26" s="92">
        <v>1000</v>
      </c>
      <c r="F26" s="4" t="s">
        <v>75</v>
      </c>
      <c r="G26" s="3"/>
      <c r="H26" s="3"/>
      <c r="I26" s="1"/>
      <c r="J26" s="131"/>
      <c r="K26" s="132"/>
      <c r="L26" s="133"/>
    </row>
    <row r="27" spans="1:12">
      <c r="A27" s="82"/>
      <c r="B27" s="1"/>
      <c r="C27" s="2"/>
      <c r="D27" s="1"/>
      <c r="E27" s="3"/>
      <c r="F27" s="1"/>
      <c r="G27" s="3"/>
      <c r="H27" s="3"/>
      <c r="I27" s="1"/>
      <c r="J27" s="131"/>
      <c r="K27" s="132"/>
      <c r="L27" s="133"/>
    </row>
    <row r="28" spans="1:12">
      <c r="A28" s="82"/>
      <c r="B28" s="1"/>
      <c r="C28" s="2"/>
      <c r="D28" s="1"/>
      <c r="E28" s="3"/>
      <c r="F28" s="1"/>
      <c r="G28" s="3"/>
      <c r="H28" s="3"/>
      <c r="I28" s="1"/>
      <c r="J28" s="1"/>
      <c r="K28" s="3"/>
      <c r="L28" s="2"/>
    </row>
    <row r="29" spans="1:12">
      <c r="A29" s="82"/>
      <c r="B29" s="82"/>
      <c r="D29" s="82"/>
      <c r="E29" s="84"/>
      <c r="F29" s="82"/>
      <c r="G29" s="84"/>
      <c r="H29" s="84"/>
      <c r="J29" s="82"/>
      <c r="K29" s="84"/>
      <c r="L29" s="83"/>
    </row>
    <row r="30" spans="1:12">
      <c r="A30" s="82"/>
      <c r="B30" s="87"/>
      <c r="D30" s="82"/>
      <c r="E30" s="84"/>
      <c r="F30" s="82"/>
      <c r="G30" s="84"/>
      <c r="H30" s="84"/>
      <c r="J30" s="82"/>
      <c r="K30" s="84"/>
      <c r="L30" s="83"/>
    </row>
    <row r="31" spans="1:12" s="82" customFormat="1">
      <c r="C31" s="83"/>
      <c r="E31" s="84"/>
      <c r="G31" s="84"/>
      <c r="H31" s="84"/>
      <c r="K31" s="84"/>
      <c r="L31" s="83"/>
    </row>
    <row r="32" spans="1:12" s="82" customFormat="1">
      <c r="C32" s="83"/>
      <c r="E32" s="84"/>
      <c r="G32" s="84"/>
      <c r="H32" s="84"/>
      <c r="K32" s="84"/>
      <c r="L32" s="83"/>
    </row>
    <row r="33" spans="3:12" s="82" customFormat="1">
      <c r="C33" s="83"/>
      <c r="E33" s="84"/>
      <c r="G33" s="84"/>
      <c r="H33" s="84"/>
      <c r="K33" s="84"/>
      <c r="L33" s="83"/>
    </row>
    <row r="34" spans="3:12" s="82" customFormat="1">
      <c r="C34" s="83"/>
      <c r="E34" s="84"/>
      <c r="G34" s="84"/>
      <c r="H34" s="84"/>
      <c r="K34" s="84"/>
      <c r="L34" s="83"/>
    </row>
    <row r="35" spans="3:12" s="82" customFormat="1">
      <c r="C35" s="83"/>
      <c r="E35" s="84"/>
      <c r="G35" s="84"/>
      <c r="H35" s="84"/>
      <c r="K35" s="84"/>
      <c r="L35" s="83"/>
    </row>
    <row r="36" spans="3:12" s="82" customFormat="1">
      <c r="C36" s="83"/>
      <c r="E36" s="84"/>
      <c r="G36" s="84"/>
      <c r="H36" s="84"/>
      <c r="K36" s="84"/>
      <c r="L36" s="83"/>
    </row>
    <row r="37" spans="3:12" s="82" customFormat="1">
      <c r="C37" s="83"/>
      <c r="E37" s="84"/>
      <c r="G37" s="84"/>
      <c r="H37" s="84"/>
      <c r="K37" s="84"/>
      <c r="L37" s="83"/>
    </row>
    <row r="38" spans="3:12" s="82" customFormat="1">
      <c r="C38" s="83"/>
      <c r="E38" s="84"/>
      <c r="G38" s="84"/>
      <c r="H38" s="84"/>
      <c r="K38" s="84"/>
      <c r="L38" s="83"/>
    </row>
    <row r="39" spans="3:12" s="82" customFormat="1">
      <c r="C39" s="83"/>
      <c r="E39" s="84"/>
      <c r="G39" s="84"/>
      <c r="H39" s="84"/>
      <c r="K39" s="84"/>
      <c r="L39" s="83"/>
    </row>
    <row r="40" spans="3:12" s="82" customFormat="1">
      <c r="C40" s="83"/>
      <c r="E40" s="84"/>
      <c r="G40" s="84"/>
      <c r="H40" s="84"/>
      <c r="K40" s="84"/>
      <c r="L40" s="83"/>
    </row>
    <row r="41" spans="3:12" s="82" customFormat="1">
      <c r="C41" s="83"/>
      <c r="E41" s="84"/>
      <c r="G41" s="84"/>
      <c r="H41" s="84"/>
      <c r="K41" s="84"/>
      <c r="L41" s="83"/>
    </row>
    <row r="42" spans="3:12" s="82" customFormat="1">
      <c r="C42" s="83"/>
      <c r="E42" s="84"/>
      <c r="G42" s="84"/>
      <c r="H42" s="84"/>
      <c r="K42" s="84"/>
      <c r="L42" s="83"/>
    </row>
    <row r="43" spans="3:12" s="82" customFormat="1">
      <c r="C43" s="83"/>
      <c r="E43" s="84"/>
      <c r="G43" s="84"/>
      <c r="H43" s="84"/>
      <c r="K43" s="84"/>
      <c r="L43" s="83"/>
    </row>
    <row r="44" spans="3:12" s="82" customFormat="1">
      <c r="C44" s="83"/>
      <c r="E44" s="84"/>
      <c r="G44" s="84"/>
      <c r="H44" s="84"/>
      <c r="K44" s="84"/>
      <c r="L44" s="83"/>
    </row>
    <row r="45" spans="3:12" s="82" customFormat="1">
      <c r="C45" s="83"/>
      <c r="E45" s="84"/>
      <c r="G45" s="84"/>
      <c r="H45" s="84"/>
      <c r="K45" s="84"/>
      <c r="L45" s="83"/>
    </row>
    <row r="46" spans="3:12" s="82" customFormat="1">
      <c r="C46" s="83"/>
      <c r="E46" s="84"/>
      <c r="G46" s="84"/>
      <c r="H46" s="84"/>
      <c r="K46" s="84"/>
      <c r="L46" s="83"/>
    </row>
  </sheetData>
  <sheetProtection password="CC39" sheet="1" objects="1" scenarios="1"/>
  <mergeCells count="9">
    <mergeCell ref="J25:J27"/>
    <mergeCell ref="K25:K27"/>
    <mergeCell ref="L25:L27"/>
    <mergeCell ref="B2:E2"/>
    <mergeCell ref="G2:L2"/>
    <mergeCell ref="J11:J13"/>
    <mergeCell ref="K11:K13"/>
    <mergeCell ref="L11:L13"/>
    <mergeCell ref="B16:E16"/>
  </mergeCells>
  <pageMargins left="0.75" right="0.75" top="1" bottom="1" header="0.5" footer="0.5"/>
  <pageSetup paperSize="8" scale="5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C6" sqref="C6"/>
    </sheetView>
  </sheetViews>
  <sheetFormatPr defaultRowHeight="14.25"/>
  <cols>
    <col min="1" max="2" width="9" style="50"/>
    <col min="3" max="3" width="7.125" style="50" customWidth="1"/>
    <col min="4" max="4" width="21" style="50" customWidth="1"/>
    <col min="5" max="5" width="9" style="50"/>
    <col min="6" max="6" width="1.625" style="50" customWidth="1"/>
    <col min="7" max="7" width="1.125" style="50" customWidth="1"/>
    <col min="8" max="8" width="20" style="50" customWidth="1"/>
    <col min="9" max="12" width="9" style="50"/>
    <col min="13" max="14" width="6.125" style="50" customWidth="1"/>
    <col min="15" max="16384" width="9" style="50"/>
  </cols>
  <sheetData>
    <row r="1" spans="1:15" ht="15.75" thickTop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>
      <c r="A2" s="186" t="s">
        <v>34</v>
      </c>
      <c r="B2" s="187"/>
      <c r="C2" s="187"/>
      <c r="D2" s="187"/>
      <c r="E2" s="187"/>
      <c r="F2" s="187"/>
      <c r="G2" s="187"/>
      <c r="H2" s="188"/>
      <c r="I2" s="51"/>
      <c r="J2" s="52"/>
      <c r="K2" s="52"/>
      <c r="L2" s="52"/>
      <c r="M2" s="52"/>
      <c r="N2" s="52"/>
      <c r="O2" s="53"/>
    </row>
    <row r="3" spans="1:15" ht="17.25" customHeight="1" thickBot="1">
      <c r="A3" s="189"/>
      <c r="B3" s="190"/>
      <c r="C3" s="190"/>
      <c r="D3" s="190"/>
      <c r="E3" s="190"/>
      <c r="F3" s="190"/>
      <c r="G3" s="190"/>
      <c r="H3" s="191"/>
      <c r="I3" s="51"/>
      <c r="J3" s="52"/>
      <c r="K3" s="52"/>
      <c r="L3" s="52"/>
      <c r="M3" s="52"/>
      <c r="N3" s="52"/>
      <c r="O3" s="53"/>
    </row>
    <row r="4" spans="1:15" ht="26.25" hidden="1" thickBot="1">
      <c r="A4" s="189"/>
      <c r="B4" s="190"/>
      <c r="C4" s="190"/>
      <c r="D4" s="190"/>
      <c r="E4" s="190"/>
      <c r="F4" s="190"/>
      <c r="G4" s="190"/>
      <c r="H4" s="191"/>
      <c r="I4" s="51"/>
      <c r="J4" s="52"/>
      <c r="K4" s="52"/>
      <c r="L4" s="52"/>
      <c r="M4" s="52"/>
      <c r="N4" s="52"/>
      <c r="O4" s="53"/>
    </row>
    <row r="5" spans="1:15" ht="15" thickBot="1">
      <c r="A5" s="192" t="s">
        <v>35</v>
      </c>
      <c r="B5" s="193"/>
      <c r="C5" s="79">
        <f>'شرکت دژآهن پارسه'!M7</f>
        <v>3</v>
      </c>
      <c r="D5" s="54" t="s">
        <v>36</v>
      </c>
      <c r="E5" s="55"/>
      <c r="F5" s="55"/>
      <c r="G5" s="194" t="s">
        <v>37</v>
      </c>
      <c r="H5" s="195"/>
      <c r="I5" s="52"/>
      <c r="J5" s="52"/>
      <c r="K5" s="52"/>
      <c r="L5" s="52"/>
      <c r="M5" s="52"/>
      <c r="N5" s="52"/>
      <c r="O5" s="53"/>
    </row>
    <row r="6" spans="1:15">
      <c r="A6" s="176" t="s">
        <v>38</v>
      </c>
      <c r="B6" s="177"/>
      <c r="C6" s="80">
        <f>'شرکت دژآهن پارسه'!M10</f>
        <v>50</v>
      </c>
      <c r="D6" s="56" t="s">
        <v>36</v>
      </c>
      <c r="E6" s="55"/>
      <c r="F6" s="55"/>
      <c r="G6" s="178">
        <f>D12*(4*D10*C9*C5*C7*C7)/(6*C8*(C6+C5)*9.8)</f>
        <v>732.8446669233731</v>
      </c>
      <c r="H6" s="179"/>
      <c r="I6" s="52"/>
      <c r="J6" s="52"/>
      <c r="K6" s="52"/>
      <c r="L6" s="52"/>
      <c r="M6" s="52"/>
      <c r="N6" s="52"/>
      <c r="O6" s="53"/>
    </row>
    <row r="7" spans="1:15">
      <c r="A7" s="176" t="s">
        <v>39</v>
      </c>
      <c r="B7" s="177"/>
      <c r="C7" s="80">
        <f>'شرکت دژآهن پارسه'!M6</f>
        <v>30</v>
      </c>
      <c r="D7" s="56" t="s">
        <v>36</v>
      </c>
      <c r="E7" s="55"/>
      <c r="F7" s="55"/>
      <c r="G7" s="180"/>
      <c r="H7" s="181"/>
      <c r="I7" s="52"/>
      <c r="J7" s="52"/>
      <c r="K7" s="52"/>
      <c r="L7" s="52"/>
      <c r="M7" s="52"/>
      <c r="N7" s="52"/>
      <c r="O7" s="53"/>
    </row>
    <row r="8" spans="1:15" ht="15" thickBot="1">
      <c r="A8" s="176" t="s">
        <v>40</v>
      </c>
      <c r="B8" s="177"/>
      <c r="C8" s="80">
        <f>'شرکت دژآهن پارسه'!M4</f>
        <v>1000</v>
      </c>
      <c r="D8" s="56" t="s">
        <v>36</v>
      </c>
      <c r="E8" s="55"/>
      <c r="F8" s="55"/>
      <c r="G8" s="182"/>
      <c r="H8" s="183"/>
      <c r="I8" s="52"/>
      <c r="J8" s="52"/>
      <c r="K8" s="52"/>
      <c r="L8" s="52"/>
      <c r="M8" s="52"/>
      <c r="N8" s="52"/>
      <c r="O8" s="53"/>
    </row>
    <row r="9" spans="1:15" ht="15" thickBot="1">
      <c r="A9" s="176" t="s">
        <v>41</v>
      </c>
      <c r="B9" s="177"/>
      <c r="C9" s="80">
        <f>'شرکت دژآهن پارسه'!M5</f>
        <v>1200</v>
      </c>
      <c r="D9" s="57" t="s">
        <v>36</v>
      </c>
      <c r="E9" s="58"/>
      <c r="F9" s="59"/>
      <c r="G9" s="206" t="s">
        <v>42</v>
      </c>
      <c r="H9" s="185"/>
      <c r="I9" s="52"/>
      <c r="J9" s="52"/>
      <c r="K9" s="52"/>
      <c r="L9" s="52"/>
      <c r="M9" s="52"/>
      <c r="N9" s="52"/>
      <c r="O9" s="53"/>
    </row>
    <row r="10" spans="1:15" ht="15" thickBot="1">
      <c r="A10" s="152" t="s">
        <v>43</v>
      </c>
      <c r="B10" s="153"/>
      <c r="C10" s="81" t="s">
        <v>44</v>
      </c>
      <c r="D10" s="60">
        <f>IF(C10="C.S",124.1,IF(C10="S.S",137.9,"Please select C.S or S.S "))</f>
        <v>124.1</v>
      </c>
      <c r="E10" s="55"/>
      <c r="F10" s="55"/>
      <c r="G10" s="61"/>
      <c r="H10" s="62"/>
      <c r="I10" s="52"/>
      <c r="J10" s="52"/>
      <c r="K10" s="52"/>
      <c r="L10" s="52"/>
      <c r="M10" s="52"/>
      <c r="N10" s="52"/>
      <c r="O10" s="53"/>
    </row>
    <row r="11" spans="1:15" ht="15" thickBot="1">
      <c r="A11" s="63"/>
      <c r="B11" s="64"/>
      <c r="C11" s="64"/>
      <c r="D11" s="65">
        <f>IF(C10="C.S",199948,IF(C10="S.S",193053,"Please select C.S or S.S "))</f>
        <v>199948</v>
      </c>
      <c r="E11" s="55"/>
      <c r="F11" s="55"/>
      <c r="G11" s="55"/>
      <c r="H11" s="66"/>
      <c r="I11" s="67"/>
      <c r="J11" s="52"/>
      <c r="K11" s="52"/>
      <c r="L11" s="52"/>
      <c r="M11" s="52"/>
      <c r="N11" s="52"/>
      <c r="O11" s="53"/>
    </row>
    <row r="12" spans="1:15" ht="15.75" thickTop="1" thickBot="1">
      <c r="A12" s="163" t="s">
        <v>45</v>
      </c>
      <c r="B12" s="164"/>
      <c r="C12" s="68"/>
      <c r="D12" s="69">
        <f>IF(C7&lt;50,1.42,1.93)</f>
        <v>1.42</v>
      </c>
      <c r="E12" s="55"/>
      <c r="F12" s="70"/>
      <c r="G12" s="165" t="s">
        <v>46</v>
      </c>
      <c r="H12" s="166"/>
      <c r="I12" s="52"/>
      <c r="J12" s="52"/>
      <c r="K12" s="52"/>
      <c r="L12" s="52"/>
      <c r="M12" s="52"/>
      <c r="N12" s="52"/>
      <c r="O12" s="53"/>
    </row>
    <row r="13" spans="1:15">
      <c r="A13" s="207" t="s">
        <v>47</v>
      </c>
      <c r="B13" s="208"/>
      <c r="C13" s="208"/>
      <c r="D13" s="209"/>
      <c r="E13" s="55"/>
      <c r="F13" s="55"/>
      <c r="G13" s="170">
        <f>D12*D10*C8*C8/(6*D11*C7)</f>
        <v>4.8963286009918123</v>
      </c>
      <c r="H13" s="171"/>
      <c r="I13" s="52"/>
      <c r="J13" s="52"/>
      <c r="K13" s="52"/>
      <c r="L13" s="52"/>
      <c r="M13" s="52"/>
      <c r="N13" s="52"/>
      <c r="O13" s="53"/>
    </row>
    <row r="14" spans="1:15">
      <c r="A14" s="207"/>
      <c r="B14" s="208"/>
      <c r="C14" s="208"/>
      <c r="D14" s="209"/>
      <c r="E14" s="55"/>
      <c r="F14" s="55"/>
      <c r="G14" s="172"/>
      <c r="H14" s="173"/>
      <c r="I14" s="52"/>
      <c r="J14" s="52"/>
      <c r="K14" s="52"/>
      <c r="L14" s="52"/>
      <c r="M14" s="52"/>
      <c r="N14" s="52"/>
      <c r="O14" s="53"/>
    </row>
    <row r="15" spans="1:15" ht="15" thickBot="1">
      <c r="A15" s="207"/>
      <c r="B15" s="208"/>
      <c r="C15" s="208"/>
      <c r="D15" s="209"/>
      <c r="E15" s="55"/>
      <c r="F15" s="55"/>
      <c r="G15" s="174"/>
      <c r="H15" s="175"/>
      <c r="I15" s="52"/>
      <c r="J15" s="52"/>
      <c r="K15" s="52"/>
      <c r="L15" s="52"/>
      <c r="M15" s="67"/>
      <c r="N15" s="52"/>
      <c r="O15" s="53"/>
    </row>
    <row r="16" spans="1:15" ht="15" thickBot="1">
      <c r="A16" s="71"/>
      <c r="B16" s="72"/>
      <c r="C16" s="72"/>
      <c r="D16" s="73"/>
      <c r="E16" s="55"/>
      <c r="F16" s="55"/>
      <c r="G16" s="141" t="s">
        <v>36</v>
      </c>
      <c r="H16" s="142"/>
      <c r="I16" s="52"/>
      <c r="J16" s="52"/>
      <c r="K16" s="52"/>
      <c r="L16" s="52"/>
      <c r="M16" s="52"/>
      <c r="N16" s="52"/>
      <c r="O16" s="53"/>
    </row>
    <row r="17" spans="1:15" ht="15" thickBot="1">
      <c r="A17" s="74"/>
      <c r="B17" s="75"/>
      <c r="C17" s="75"/>
      <c r="D17" s="75"/>
      <c r="E17" s="55"/>
      <c r="F17" s="55"/>
      <c r="G17" s="55"/>
      <c r="H17" s="66"/>
      <c r="I17" s="52"/>
      <c r="J17" s="52"/>
      <c r="K17" s="196" t="s">
        <v>49</v>
      </c>
      <c r="L17" s="197"/>
      <c r="M17" s="198"/>
      <c r="N17" s="52"/>
      <c r="O17" s="53"/>
    </row>
    <row r="18" spans="1:15" ht="15" thickBot="1">
      <c r="A18" s="146" t="s">
        <v>48</v>
      </c>
      <c r="B18" s="147"/>
      <c r="C18" s="147"/>
      <c r="D18" s="147"/>
      <c r="E18" s="147"/>
      <c r="F18" s="147"/>
      <c r="G18" s="147"/>
      <c r="H18" s="148"/>
      <c r="I18" s="52"/>
      <c r="J18" s="52"/>
      <c r="K18" s="199"/>
      <c r="L18" s="200"/>
      <c r="M18" s="201"/>
      <c r="N18" s="52"/>
      <c r="O18" s="53"/>
    </row>
    <row r="19" spans="1:15" ht="15" thickBot="1">
      <c r="A19" s="205" t="s">
        <v>50</v>
      </c>
      <c r="B19" s="205"/>
      <c r="C19" s="205"/>
      <c r="D19" s="205"/>
      <c r="E19" s="205"/>
      <c r="F19" s="205"/>
      <c r="G19" s="205"/>
      <c r="H19" s="205"/>
      <c r="I19" s="52"/>
      <c r="J19" s="52"/>
      <c r="K19" s="202"/>
      <c r="L19" s="203"/>
      <c r="M19" s="204"/>
      <c r="N19" s="52"/>
      <c r="O19" s="53"/>
    </row>
    <row r="20" spans="1:15">
      <c r="A20" s="205"/>
      <c r="B20" s="205"/>
      <c r="C20" s="205"/>
      <c r="D20" s="205"/>
      <c r="E20" s="205"/>
      <c r="F20" s="205"/>
      <c r="G20" s="205"/>
      <c r="H20" s="205"/>
      <c r="I20" s="52"/>
      <c r="J20" s="52"/>
      <c r="K20" s="52"/>
      <c r="L20" s="52"/>
      <c r="M20" s="52"/>
      <c r="N20" s="52"/>
      <c r="O20" s="53"/>
    </row>
    <row r="21" spans="1:15" ht="15" thickBot="1">
      <c r="A21" s="205"/>
      <c r="B21" s="205"/>
      <c r="C21" s="205"/>
      <c r="D21" s="205"/>
      <c r="E21" s="205"/>
      <c r="F21" s="205"/>
      <c r="G21" s="205"/>
      <c r="H21" s="205"/>
      <c r="I21" s="52"/>
      <c r="J21" s="52"/>
      <c r="K21" s="52"/>
      <c r="L21" s="52"/>
      <c r="M21" s="52"/>
      <c r="N21" s="52"/>
      <c r="O21" s="53"/>
    </row>
    <row r="22" spans="1:15">
      <c r="A22" s="186" t="s">
        <v>51</v>
      </c>
      <c r="B22" s="187"/>
      <c r="C22" s="187"/>
      <c r="D22" s="187"/>
      <c r="E22" s="187"/>
      <c r="F22" s="187"/>
      <c r="G22" s="187"/>
      <c r="H22" s="188"/>
      <c r="I22" s="52"/>
      <c r="J22" s="52"/>
      <c r="K22" s="52"/>
      <c r="L22" s="52"/>
      <c r="M22" s="52"/>
      <c r="N22" s="52"/>
      <c r="O22" s="53"/>
    </row>
    <row r="23" spans="1:15">
      <c r="A23" s="189"/>
      <c r="B23" s="190"/>
      <c r="C23" s="190"/>
      <c r="D23" s="190"/>
      <c r="E23" s="190"/>
      <c r="F23" s="190"/>
      <c r="G23" s="190"/>
      <c r="H23" s="191"/>
      <c r="I23" s="52"/>
      <c r="J23" s="52"/>
      <c r="K23" s="52"/>
      <c r="L23" s="52"/>
      <c r="M23" s="52"/>
      <c r="N23" s="52"/>
      <c r="O23" s="53"/>
    </row>
    <row r="24" spans="1:15" ht="15" thickBot="1">
      <c r="A24" s="189"/>
      <c r="B24" s="190"/>
      <c r="C24" s="190"/>
      <c r="D24" s="190"/>
      <c r="E24" s="190"/>
      <c r="F24" s="190"/>
      <c r="G24" s="190"/>
      <c r="H24" s="191"/>
      <c r="I24" s="52"/>
      <c r="J24" s="52"/>
      <c r="K24" s="52"/>
      <c r="L24" s="52"/>
      <c r="M24" s="52"/>
      <c r="N24" s="52"/>
      <c r="O24" s="53"/>
    </row>
    <row r="25" spans="1:15" ht="15" thickBot="1">
      <c r="A25" s="192" t="s">
        <v>35</v>
      </c>
      <c r="B25" s="193"/>
      <c r="C25" s="79">
        <f>'شرکت دژآهن پارسه'!M7</f>
        <v>3</v>
      </c>
      <c r="D25" s="54" t="s">
        <v>36</v>
      </c>
      <c r="E25" s="55"/>
      <c r="F25" s="55"/>
      <c r="G25" s="194" t="s">
        <v>37</v>
      </c>
      <c r="H25" s="195"/>
      <c r="I25" s="52"/>
      <c r="J25" s="52"/>
      <c r="K25" s="52"/>
      <c r="L25" s="52"/>
      <c r="M25" s="52"/>
      <c r="N25" s="52"/>
      <c r="O25" s="53"/>
    </row>
    <row r="26" spans="1:15">
      <c r="A26" s="176" t="s">
        <v>38</v>
      </c>
      <c r="B26" s="177"/>
      <c r="C26" s="80">
        <f>'شرکت دژآهن پارسه'!M10</f>
        <v>50</v>
      </c>
      <c r="D26" s="56" t="s">
        <v>36</v>
      </c>
      <c r="E26" s="55"/>
      <c r="F26" s="55"/>
      <c r="G26" s="178">
        <f>D32*(4000*D30*C29*C25*C27*C27)/(3*9.8*C28*C28*(C26+C25))</f>
        <v>1465.689333846746</v>
      </c>
      <c r="H26" s="179"/>
      <c r="I26" s="76"/>
      <c r="J26" s="52"/>
      <c r="K26" s="52"/>
      <c r="L26" s="52"/>
      <c r="M26" s="52"/>
      <c r="N26" s="52"/>
      <c r="O26" s="53"/>
    </row>
    <row r="27" spans="1:15">
      <c r="A27" s="176" t="s">
        <v>39</v>
      </c>
      <c r="B27" s="177"/>
      <c r="C27" s="80">
        <f>'شرکت دژآهن پارسه'!M6</f>
        <v>30</v>
      </c>
      <c r="D27" s="56" t="s">
        <v>36</v>
      </c>
      <c r="E27" s="55"/>
      <c r="F27" s="55"/>
      <c r="G27" s="180"/>
      <c r="H27" s="181"/>
      <c r="I27" s="52"/>
      <c r="J27" s="52"/>
      <c r="K27" s="52"/>
      <c r="L27" s="52"/>
      <c r="M27" s="52"/>
      <c r="N27" s="52"/>
      <c r="O27" s="53"/>
    </row>
    <row r="28" spans="1:15" ht="15" thickBot="1">
      <c r="A28" s="176" t="s">
        <v>40</v>
      </c>
      <c r="B28" s="177"/>
      <c r="C28" s="80">
        <f>'شرکت دژآهن پارسه'!M4</f>
        <v>1000</v>
      </c>
      <c r="D28" s="56" t="s">
        <v>36</v>
      </c>
      <c r="E28" s="55"/>
      <c r="F28" s="55"/>
      <c r="G28" s="182"/>
      <c r="H28" s="183"/>
      <c r="I28" s="52"/>
      <c r="J28" s="52"/>
      <c r="K28" s="52"/>
      <c r="L28" s="52"/>
      <c r="M28" s="52"/>
      <c r="N28" s="52"/>
      <c r="O28" s="53"/>
    </row>
    <row r="29" spans="1:15" ht="15" thickBot="1">
      <c r="A29" s="176" t="s">
        <v>41</v>
      </c>
      <c r="B29" s="177"/>
      <c r="C29" s="80">
        <f>'شرکت دژآهن پارسه'!M5</f>
        <v>1200</v>
      </c>
      <c r="D29" s="57" t="s">
        <v>36</v>
      </c>
      <c r="E29" s="58"/>
      <c r="F29" s="59"/>
      <c r="G29" s="184" t="s">
        <v>52</v>
      </c>
      <c r="H29" s="185"/>
      <c r="I29" s="52"/>
      <c r="J29" s="52"/>
      <c r="K29" s="52"/>
      <c r="L29" s="52"/>
      <c r="M29" s="52"/>
      <c r="N29" s="52"/>
      <c r="O29" s="53"/>
    </row>
    <row r="30" spans="1:15" ht="15" thickBot="1">
      <c r="A30" s="152" t="s">
        <v>43</v>
      </c>
      <c r="B30" s="153"/>
      <c r="C30" s="81" t="s">
        <v>44</v>
      </c>
      <c r="D30" s="60">
        <f>IF(C30="C.S",124.1,IF(C30="S.S",137.9,"\Please select C.S or S.S "))</f>
        <v>124.1</v>
      </c>
      <c r="E30" s="55"/>
      <c r="F30" s="55"/>
      <c r="G30" s="61"/>
      <c r="H30" s="62"/>
      <c r="I30" s="52"/>
      <c r="J30" s="52"/>
      <c r="K30" s="52"/>
      <c r="L30" s="52"/>
      <c r="M30" s="67"/>
      <c r="N30" s="52"/>
      <c r="O30" s="53"/>
    </row>
    <row r="31" spans="1:15" ht="15" thickBot="1">
      <c r="A31" s="63"/>
      <c r="B31" s="64"/>
      <c r="C31" s="64"/>
      <c r="D31" s="65">
        <f>IF(C30="C.S",199948,IF(C30="S.S",193053,"Please select C.S or S.S "))</f>
        <v>199948</v>
      </c>
      <c r="E31" s="55"/>
      <c r="F31" s="55"/>
      <c r="G31" s="55"/>
      <c r="H31" s="66"/>
      <c r="I31" s="52"/>
      <c r="J31" s="154" t="s">
        <v>53</v>
      </c>
      <c r="K31" s="155"/>
      <c r="L31" s="155"/>
      <c r="M31" s="155"/>
      <c r="N31" s="156"/>
      <c r="O31" s="53"/>
    </row>
    <row r="32" spans="1:15" ht="15.75" thickTop="1" thickBot="1">
      <c r="A32" s="163" t="s">
        <v>45</v>
      </c>
      <c r="B32" s="164"/>
      <c r="C32" s="68"/>
      <c r="D32" s="69">
        <f>IF(C27&lt;50,1.42,1.93)</f>
        <v>1.42</v>
      </c>
      <c r="E32" s="55"/>
      <c r="F32" s="70"/>
      <c r="G32" s="165" t="s">
        <v>46</v>
      </c>
      <c r="H32" s="166"/>
      <c r="I32" s="52"/>
      <c r="J32" s="157"/>
      <c r="K32" s="158"/>
      <c r="L32" s="158"/>
      <c r="M32" s="158"/>
      <c r="N32" s="159"/>
      <c r="O32" s="53"/>
    </row>
    <row r="33" spans="1:15" ht="15" thickBot="1">
      <c r="A33" s="167" t="s">
        <v>47</v>
      </c>
      <c r="B33" s="168"/>
      <c r="C33" s="168"/>
      <c r="D33" s="169"/>
      <c r="E33" s="55"/>
      <c r="F33" s="55"/>
      <c r="G33" s="170">
        <f>D32*5*D30*C28*C28/(24*D31*C27)</f>
        <v>6.1204107512397661</v>
      </c>
      <c r="H33" s="171"/>
      <c r="I33" s="52"/>
      <c r="J33" s="160"/>
      <c r="K33" s="161"/>
      <c r="L33" s="161"/>
      <c r="M33" s="161"/>
      <c r="N33" s="162"/>
      <c r="O33" s="53"/>
    </row>
    <row r="34" spans="1:15">
      <c r="A34" s="167"/>
      <c r="B34" s="168"/>
      <c r="C34" s="168"/>
      <c r="D34" s="169"/>
      <c r="E34" s="55"/>
      <c r="F34" s="55"/>
      <c r="G34" s="172"/>
      <c r="H34" s="173"/>
      <c r="I34" s="52"/>
      <c r="J34" s="52"/>
      <c r="K34" s="52"/>
      <c r="L34" s="52"/>
      <c r="M34" s="52"/>
      <c r="N34" s="52"/>
      <c r="O34" s="53"/>
    </row>
    <row r="35" spans="1:15" ht="15" thickBot="1">
      <c r="A35" s="167"/>
      <c r="B35" s="168"/>
      <c r="C35" s="168"/>
      <c r="D35" s="169"/>
      <c r="E35" s="55"/>
      <c r="F35" s="55"/>
      <c r="G35" s="174"/>
      <c r="H35" s="175"/>
      <c r="I35" s="52"/>
      <c r="J35" s="52"/>
      <c r="K35" s="52"/>
      <c r="L35" s="52"/>
      <c r="M35" s="52"/>
      <c r="N35" s="52"/>
      <c r="O35" s="53"/>
    </row>
    <row r="36" spans="1:15" ht="15" thickBot="1">
      <c r="A36" s="71"/>
      <c r="B36" s="72"/>
      <c r="C36" s="72"/>
      <c r="D36" s="73"/>
      <c r="E36" s="55"/>
      <c r="F36" s="55"/>
      <c r="G36" s="141" t="s">
        <v>36</v>
      </c>
      <c r="H36" s="142"/>
      <c r="I36" s="52"/>
      <c r="J36" s="143" t="s">
        <v>54</v>
      </c>
      <c r="K36" s="144"/>
      <c r="L36" s="144"/>
      <c r="M36" s="144"/>
      <c r="N36" s="144"/>
      <c r="O36" s="145"/>
    </row>
    <row r="37" spans="1:15" ht="15" thickBot="1">
      <c r="A37" s="74"/>
      <c r="B37" s="75"/>
      <c r="C37" s="75"/>
      <c r="D37" s="75"/>
      <c r="E37" s="55"/>
      <c r="F37" s="55"/>
      <c r="G37" s="55"/>
      <c r="H37" s="66"/>
      <c r="I37" s="52"/>
      <c r="J37" s="144"/>
      <c r="K37" s="144"/>
      <c r="L37" s="144"/>
      <c r="M37" s="144"/>
      <c r="N37" s="144"/>
      <c r="O37" s="145"/>
    </row>
    <row r="38" spans="1:15" ht="15" thickBot="1">
      <c r="A38" s="146" t="s">
        <v>48</v>
      </c>
      <c r="B38" s="147"/>
      <c r="C38" s="147"/>
      <c r="D38" s="147"/>
      <c r="E38" s="147"/>
      <c r="F38" s="147"/>
      <c r="G38" s="147"/>
      <c r="H38" s="148"/>
      <c r="I38" s="52"/>
      <c r="J38" s="144"/>
      <c r="K38" s="144"/>
      <c r="L38" s="144"/>
      <c r="M38" s="144"/>
      <c r="N38" s="144"/>
      <c r="O38" s="145"/>
    </row>
    <row r="39" spans="1:15">
      <c r="A39" s="52"/>
      <c r="B39" s="52"/>
      <c r="C39" s="52"/>
      <c r="D39" s="52"/>
      <c r="E39" s="52"/>
      <c r="F39" s="52"/>
      <c r="G39" s="52"/>
      <c r="H39" s="52"/>
      <c r="I39" s="52"/>
      <c r="J39" s="143" t="s">
        <v>55</v>
      </c>
      <c r="K39" s="149"/>
      <c r="L39" s="149"/>
      <c r="M39" s="149"/>
      <c r="N39" s="149"/>
      <c r="O39" s="150"/>
    </row>
    <row r="40" spans="1:15">
      <c r="A40" s="52"/>
      <c r="B40" s="52"/>
      <c r="C40" s="52"/>
      <c r="D40" s="52"/>
      <c r="E40" s="52"/>
      <c r="F40" s="52"/>
      <c r="G40" s="52"/>
      <c r="H40" s="52"/>
      <c r="I40" s="52"/>
      <c r="J40" s="149"/>
      <c r="K40" s="149"/>
      <c r="L40" s="149"/>
      <c r="M40" s="149"/>
      <c r="N40" s="149"/>
      <c r="O40" s="150"/>
    </row>
    <row r="41" spans="1:15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151" t="s">
        <v>56</v>
      </c>
      <c r="L41" s="151"/>
      <c r="M41" s="151"/>
      <c r="N41" s="151"/>
      <c r="O41" s="53"/>
    </row>
    <row r="42" spans="1:15" ht="15" thickBo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</row>
    <row r="43" spans="1:15" ht="15" thickTop="1"/>
  </sheetData>
  <sheetProtection password="CC39" sheet="1" objects="1" scenarios="1"/>
  <mergeCells count="38">
    <mergeCell ref="K17:M19"/>
    <mergeCell ref="A18:H18"/>
    <mergeCell ref="A19:H21"/>
    <mergeCell ref="A2:H4"/>
    <mergeCell ref="G5:H5"/>
    <mergeCell ref="A8:B8"/>
    <mergeCell ref="A9:B9"/>
    <mergeCell ref="G6:H8"/>
    <mergeCell ref="G9:H9"/>
    <mergeCell ref="A10:B10"/>
    <mergeCell ref="A5:B5"/>
    <mergeCell ref="A6:B6"/>
    <mergeCell ref="A7:B7"/>
    <mergeCell ref="A12:B12"/>
    <mergeCell ref="G12:H12"/>
    <mergeCell ref="A13:D15"/>
    <mergeCell ref="G13:H15"/>
    <mergeCell ref="G16:H16"/>
    <mergeCell ref="A22:H24"/>
    <mergeCell ref="A25:B25"/>
    <mergeCell ref="G25:H25"/>
    <mergeCell ref="A26:B26"/>
    <mergeCell ref="G26:H28"/>
    <mergeCell ref="A27:B27"/>
    <mergeCell ref="A28:B28"/>
    <mergeCell ref="A29:B29"/>
    <mergeCell ref="G29:H29"/>
    <mergeCell ref="A30:B30"/>
    <mergeCell ref="J31:N33"/>
    <mergeCell ref="A32:B32"/>
    <mergeCell ref="G32:H32"/>
    <mergeCell ref="A33:D35"/>
    <mergeCell ref="G33:H35"/>
    <mergeCell ref="G36:H36"/>
    <mergeCell ref="J36:O38"/>
    <mergeCell ref="A38:H38"/>
    <mergeCell ref="J39:O40"/>
    <mergeCell ref="K41:N41"/>
  </mergeCells>
  <hyperlinks>
    <hyperlink ref="J36" r:id="rId1"/>
    <hyperlink ref="J39" r:id="rId2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3" workbookViewId="0">
      <selection activeCell="Q23" sqref="Q23"/>
    </sheetView>
  </sheetViews>
  <sheetFormatPr defaultRowHeight="14.25"/>
  <cols>
    <col min="1" max="2" width="9" style="50"/>
    <col min="3" max="3" width="7.125" style="50" customWidth="1"/>
    <col min="4" max="4" width="21" style="50" customWidth="1"/>
    <col min="5" max="5" width="9" style="50"/>
    <col min="6" max="6" width="1.625" style="50" customWidth="1"/>
    <col min="7" max="7" width="1.125" style="50" customWidth="1"/>
    <col min="8" max="8" width="20" style="50" customWidth="1"/>
    <col min="9" max="12" width="9" style="50"/>
    <col min="13" max="14" width="6.125" style="50" customWidth="1"/>
    <col min="15" max="16384" width="9" style="50"/>
  </cols>
  <sheetData>
    <row r="1" spans="1:15" ht="15.75" thickTop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>
      <c r="A2" s="186" t="s">
        <v>34</v>
      </c>
      <c r="B2" s="187"/>
      <c r="C2" s="187"/>
      <c r="D2" s="187"/>
      <c r="E2" s="187"/>
      <c r="F2" s="187"/>
      <c r="G2" s="187"/>
      <c r="H2" s="188"/>
      <c r="I2" s="51"/>
      <c r="J2" s="52"/>
      <c r="K2" s="52"/>
      <c r="L2" s="52"/>
      <c r="M2" s="52"/>
      <c r="N2" s="52"/>
      <c r="O2" s="53"/>
    </row>
    <row r="3" spans="1:15" ht="17.25" customHeight="1" thickBot="1">
      <c r="A3" s="189"/>
      <c r="B3" s="190"/>
      <c r="C3" s="190"/>
      <c r="D3" s="190"/>
      <c r="E3" s="190"/>
      <c r="F3" s="190"/>
      <c r="G3" s="190"/>
      <c r="H3" s="191"/>
      <c r="I3" s="51"/>
      <c r="J3" s="52"/>
      <c r="K3" s="52"/>
      <c r="L3" s="52"/>
      <c r="M3" s="52"/>
      <c r="N3" s="52"/>
      <c r="O3" s="53"/>
    </row>
    <row r="4" spans="1:15" ht="26.25" hidden="1" thickBot="1">
      <c r="A4" s="189"/>
      <c r="B4" s="190"/>
      <c r="C4" s="190"/>
      <c r="D4" s="190"/>
      <c r="E4" s="190"/>
      <c r="F4" s="190"/>
      <c r="G4" s="190"/>
      <c r="H4" s="191"/>
      <c r="I4" s="51"/>
      <c r="J4" s="52"/>
      <c r="K4" s="52"/>
      <c r="L4" s="52"/>
      <c r="M4" s="52"/>
      <c r="N4" s="52"/>
      <c r="O4" s="53"/>
    </row>
    <row r="5" spans="1:15" ht="15" thickBot="1">
      <c r="A5" s="192" t="s">
        <v>35</v>
      </c>
      <c r="B5" s="193"/>
      <c r="C5" s="79">
        <f>'شرکت دژآهن پارسه'!M20</f>
        <v>3</v>
      </c>
      <c r="D5" s="54" t="s">
        <v>36</v>
      </c>
      <c r="E5" s="55"/>
      <c r="F5" s="55"/>
      <c r="G5" s="194" t="s">
        <v>37</v>
      </c>
      <c r="H5" s="195"/>
      <c r="I5" s="52"/>
      <c r="J5" s="52"/>
      <c r="K5" s="52"/>
      <c r="L5" s="52"/>
      <c r="M5" s="52"/>
      <c r="N5" s="52"/>
      <c r="O5" s="53"/>
    </row>
    <row r="6" spans="1:15">
      <c r="A6" s="176" t="s">
        <v>38</v>
      </c>
      <c r="B6" s="177"/>
      <c r="C6" s="80">
        <f>'شرکت دژآهن پارسه'!M22</f>
        <v>30</v>
      </c>
      <c r="D6" s="56" t="s">
        <v>36</v>
      </c>
      <c r="E6" s="55"/>
      <c r="F6" s="55"/>
      <c r="G6" s="178">
        <f>D12*(4*D10*C9*C5*C7*C7)/(6*C8*(C6+C5)*9.8)</f>
        <v>490.41372912801478</v>
      </c>
      <c r="H6" s="179"/>
      <c r="I6" s="52"/>
      <c r="J6" s="52"/>
      <c r="K6" s="52"/>
      <c r="L6" s="52"/>
      <c r="M6" s="52"/>
      <c r="N6" s="52"/>
      <c r="O6" s="53"/>
    </row>
    <row r="7" spans="1:15">
      <c r="A7" s="176" t="s">
        <v>39</v>
      </c>
      <c r="B7" s="177"/>
      <c r="C7" s="80">
        <f>'شرکت دژآهن پارسه'!M19</f>
        <v>30</v>
      </c>
      <c r="D7" s="56" t="s">
        <v>36</v>
      </c>
      <c r="E7" s="55"/>
      <c r="F7" s="55"/>
      <c r="G7" s="180"/>
      <c r="H7" s="181"/>
      <c r="I7" s="52"/>
      <c r="J7" s="52"/>
      <c r="K7" s="52"/>
      <c r="L7" s="52"/>
      <c r="M7" s="52"/>
      <c r="N7" s="52"/>
      <c r="O7" s="53"/>
    </row>
    <row r="8" spans="1:15" ht="15" thickBot="1">
      <c r="A8" s="176" t="s">
        <v>40</v>
      </c>
      <c r="B8" s="177"/>
      <c r="C8" s="80">
        <f>'شرکت دژآهن پارسه'!M17</f>
        <v>1000</v>
      </c>
      <c r="D8" s="56" t="s">
        <v>36</v>
      </c>
      <c r="E8" s="55"/>
      <c r="F8" s="55"/>
      <c r="G8" s="182"/>
      <c r="H8" s="183"/>
      <c r="I8" s="52"/>
      <c r="J8" s="52"/>
      <c r="K8" s="52"/>
      <c r="L8" s="52"/>
      <c r="M8" s="52"/>
      <c r="N8" s="52"/>
      <c r="O8" s="53"/>
    </row>
    <row r="9" spans="1:15" ht="15" thickBot="1">
      <c r="A9" s="176" t="s">
        <v>41</v>
      </c>
      <c r="B9" s="177"/>
      <c r="C9" s="80">
        <f>'شرکت دژآهن پارسه'!M18</f>
        <v>500</v>
      </c>
      <c r="D9" s="57" t="s">
        <v>36</v>
      </c>
      <c r="E9" s="58"/>
      <c r="F9" s="59"/>
      <c r="G9" s="206" t="s">
        <v>42</v>
      </c>
      <c r="H9" s="185"/>
      <c r="I9" s="52"/>
      <c r="J9" s="52"/>
      <c r="K9" s="52"/>
      <c r="L9" s="52"/>
      <c r="M9" s="52"/>
      <c r="N9" s="52"/>
      <c r="O9" s="53"/>
    </row>
    <row r="10" spans="1:15" ht="15" thickBot="1">
      <c r="A10" s="152" t="s">
        <v>43</v>
      </c>
      <c r="B10" s="153"/>
      <c r="C10" s="81" t="s">
        <v>44</v>
      </c>
      <c r="D10" s="60">
        <f>IF(C10="C.S",124.1,IF(C10="S.S",137.9,"Please select C.S or S.S "))</f>
        <v>124.1</v>
      </c>
      <c r="E10" s="55"/>
      <c r="F10" s="55"/>
      <c r="G10" s="61"/>
      <c r="H10" s="62"/>
      <c r="I10" s="52"/>
      <c r="J10" s="52"/>
      <c r="K10" s="52"/>
      <c r="L10" s="52"/>
      <c r="M10" s="52"/>
      <c r="N10" s="52"/>
      <c r="O10" s="53"/>
    </row>
    <row r="11" spans="1:15" ht="15" thickBot="1">
      <c r="A11" s="63"/>
      <c r="B11" s="64"/>
      <c r="C11" s="64"/>
      <c r="D11" s="65">
        <f>IF(C10="C.S",199948,IF(C10="S.S",193053,"Please select C.S or S.S "))</f>
        <v>199948</v>
      </c>
      <c r="E11" s="55"/>
      <c r="F11" s="55"/>
      <c r="G11" s="55"/>
      <c r="H11" s="66"/>
      <c r="I11" s="67"/>
      <c r="J11" s="52"/>
      <c r="K11" s="52"/>
      <c r="L11" s="52"/>
      <c r="M11" s="52"/>
      <c r="N11" s="52"/>
      <c r="O11" s="53"/>
    </row>
    <row r="12" spans="1:15" ht="15.75" thickTop="1" thickBot="1">
      <c r="A12" s="163" t="s">
        <v>45</v>
      </c>
      <c r="B12" s="164"/>
      <c r="C12" s="68"/>
      <c r="D12" s="69">
        <f>IF(C7&lt;50,1.42,1.93)</f>
        <v>1.42</v>
      </c>
      <c r="E12" s="55"/>
      <c r="F12" s="70"/>
      <c r="G12" s="165" t="s">
        <v>46</v>
      </c>
      <c r="H12" s="166"/>
      <c r="I12" s="52"/>
      <c r="J12" s="52"/>
      <c r="K12" s="196" t="s">
        <v>49</v>
      </c>
      <c r="L12" s="197"/>
      <c r="M12" s="198"/>
      <c r="N12" s="52"/>
      <c r="O12" s="53"/>
    </row>
    <row r="13" spans="1:15">
      <c r="A13" s="207" t="s">
        <v>47</v>
      </c>
      <c r="B13" s="208"/>
      <c r="C13" s="208"/>
      <c r="D13" s="209"/>
      <c r="E13" s="55"/>
      <c r="F13" s="55"/>
      <c r="G13" s="170">
        <f>D12*D10*C8*C8/(6*D11*C7)</f>
        <v>4.8963286009918123</v>
      </c>
      <c r="H13" s="171"/>
      <c r="I13" s="52"/>
      <c r="J13" s="52"/>
      <c r="K13" s="199"/>
      <c r="L13" s="200"/>
      <c r="M13" s="201"/>
      <c r="N13" s="52"/>
      <c r="O13" s="53"/>
    </row>
    <row r="14" spans="1:15" ht="15" thickBot="1">
      <c r="A14" s="207"/>
      <c r="B14" s="208"/>
      <c r="C14" s="208"/>
      <c r="D14" s="209"/>
      <c r="E14" s="55"/>
      <c r="F14" s="55"/>
      <c r="G14" s="172"/>
      <c r="H14" s="173"/>
      <c r="I14" s="52"/>
      <c r="J14" s="52"/>
      <c r="K14" s="202"/>
      <c r="L14" s="203"/>
      <c r="M14" s="204"/>
      <c r="N14" s="52"/>
      <c r="O14" s="53"/>
    </row>
    <row r="15" spans="1:15" ht="15" thickBot="1">
      <c r="A15" s="207"/>
      <c r="B15" s="208"/>
      <c r="C15" s="208"/>
      <c r="D15" s="209"/>
      <c r="E15" s="55"/>
      <c r="F15" s="55"/>
      <c r="G15" s="174"/>
      <c r="H15" s="175"/>
      <c r="I15" s="52"/>
      <c r="J15" s="52"/>
      <c r="K15" s="52"/>
      <c r="L15" s="52"/>
      <c r="M15" s="67"/>
      <c r="N15" s="52"/>
      <c r="O15" s="53"/>
    </row>
    <row r="16" spans="1:15" ht="15" thickBot="1">
      <c r="A16" s="71"/>
      <c r="B16" s="72"/>
      <c r="C16" s="72"/>
      <c r="D16" s="73"/>
      <c r="E16" s="55"/>
      <c r="F16" s="55"/>
      <c r="G16" s="141" t="s">
        <v>36</v>
      </c>
      <c r="H16" s="142"/>
      <c r="I16" s="52"/>
      <c r="J16" s="52"/>
      <c r="K16" s="52"/>
      <c r="L16" s="52"/>
      <c r="M16" s="52"/>
      <c r="N16" s="52"/>
      <c r="O16" s="53"/>
    </row>
    <row r="17" spans="1:15" ht="15" customHeight="1" thickBot="1">
      <c r="A17" s="74"/>
      <c r="B17" s="75"/>
      <c r="C17" s="75"/>
      <c r="D17" s="75"/>
      <c r="E17" s="55"/>
      <c r="F17" s="55"/>
      <c r="G17" s="55"/>
      <c r="H17" s="66"/>
      <c r="I17" s="52"/>
      <c r="J17" s="52"/>
      <c r="K17" s="52"/>
      <c r="L17" s="52"/>
      <c r="M17" s="52"/>
      <c r="N17" s="52"/>
      <c r="O17" s="53"/>
    </row>
    <row r="18" spans="1:15" ht="15" customHeight="1" thickBot="1">
      <c r="A18" s="146" t="s">
        <v>48</v>
      </c>
      <c r="B18" s="147"/>
      <c r="C18" s="147"/>
      <c r="D18" s="147"/>
      <c r="E18" s="147"/>
      <c r="F18" s="147"/>
      <c r="G18" s="147"/>
      <c r="H18" s="148"/>
      <c r="I18" s="52"/>
      <c r="J18" s="52"/>
      <c r="K18" s="52"/>
      <c r="L18" s="52"/>
      <c r="M18" s="52"/>
      <c r="N18" s="52"/>
      <c r="O18" s="53"/>
    </row>
    <row r="19" spans="1:15" ht="15" customHeight="1">
      <c r="A19" s="205" t="s">
        <v>50</v>
      </c>
      <c r="B19" s="205"/>
      <c r="C19" s="205"/>
      <c r="D19" s="205"/>
      <c r="E19" s="205"/>
      <c r="F19" s="205"/>
      <c r="G19" s="205"/>
      <c r="H19" s="205"/>
      <c r="I19" s="52"/>
      <c r="J19" s="52"/>
      <c r="K19" s="52"/>
      <c r="L19" s="52"/>
      <c r="M19" s="52"/>
      <c r="N19" s="52"/>
      <c r="O19" s="53"/>
    </row>
    <row r="20" spans="1:15">
      <c r="A20" s="205"/>
      <c r="B20" s="205"/>
      <c r="C20" s="205"/>
      <c r="D20" s="205"/>
      <c r="E20" s="205"/>
      <c r="F20" s="205"/>
      <c r="G20" s="205"/>
      <c r="H20" s="205"/>
      <c r="I20" s="52"/>
      <c r="J20" s="52"/>
      <c r="K20" s="52"/>
      <c r="L20" s="52"/>
      <c r="M20" s="52"/>
      <c r="N20" s="52"/>
      <c r="O20" s="53"/>
    </row>
    <row r="21" spans="1:15" ht="15" thickBot="1">
      <c r="A21" s="205"/>
      <c r="B21" s="205"/>
      <c r="C21" s="205"/>
      <c r="D21" s="205"/>
      <c r="E21" s="205"/>
      <c r="F21" s="205"/>
      <c r="G21" s="205"/>
      <c r="H21" s="205"/>
      <c r="I21" s="52"/>
      <c r="J21" s="52"/>
      <c r="K21" s="52"/>
      <c r="L21" s="52"/>
      <c r="M21" s="52"/>
      <c r="N21" s="52"/>
      <c r="O21" s="53"/>
    </row>
    <row r="22" spans="1:15">
      <c r="A22" s="186" t="s">
        <v>51</v>
      </c>
      <c r="B22" s="187"/>
      <c r="C22" s="187"/>
      <c r="D22" s="187"/>
      <c r="E22" s="187"/>
      <c r="F22" s="187"/>
      <c r="G22" s="187"/>
      <c r="H22" s="188"/>
      <c r="I22" s="52"/>
      <c r="J22" s="52"/>
      <c r="K22" s="52"/>
      <c r="L22" s="52"/>
      <c r="M22" s="52"/>
      <c r="N22" s="52"/>
      <c r="O22" s="53"/>
    </row>
    <row r="23" spans="1:15">
      <c r="A23" s="189"/>
      <c r="B23" s="190"/>
      <c r="C23" s="190"/>
      <c r="D23" s="190"/>
      <c r="E23" s="190"/>
      <c r="F23" s="190"/>
      <c r="G23" s="190"/>
      <c r="H23" s="191"/>
      <c r="I23" s="52"/>
      <c r="J23" s="52"/>
      <c r="K23" s="52"/>
      <c r="L23" s="52"/>
      <c r="M23" s="52"/>
      <c r="N23" s="52"/>
      <c r="O23" s="53"/>
    </row>
    <row r="24" spans="1:15" ht="15" thickBot="1">
      <c r="A24" s="189"/>
      <c r="B24" s="190"/>
      <c r="C24" s="190"/>
      <c r="D24" s="190"/>
      <c r="E24" s="190"/>
      <c r="F24" s="190"/>
      <c r="G24" s="190"/>
      <c r="H24" s="191"/>
      <c r="I24" s="52"/>
      <c r="J24" s="52"/>
      <c r="K24" s="52"/>
      <c r="L24" s="52"/>
      <c r="M24" s="52"/>
      <c r="N24" s="52"/>
      <c r="O24" s="53"/>
    </row>
    <row r="25" spans="1:15" ht="15" thickBot="1">
      <c r="A25" s="192" t="s">
        <v>35</v>
      </c>
      <c r="B25" s="193"/>
      <c r="C25" s="79">
        <f>'شرکت دژآهن پارسه'!M20</f>
        <v>3</v>
      </c>
      <c r="D25" s="54" t="s">
        <v>36</v>
      </c>
      <c r="E25" s="55"/>
      <c r="F25" s="55"/>
      <c r="G25" s="194" t="s">
        <v>37</v>
      </c>
      <c r="H25" s="195"/>
      <c r="I25" s="52"/>
      <c r="J25" s="52"/>
      <c r="K25" s="52"/>
      <c r="L25" s="52"/>
      <c r="M25" s="52"/>
      <c r="N25" s="52"/>
      <c r="O25" s="53"/>
    </row>
    <row r="26" spans="1:15">
      <c r="A26" s="176" t="s">
        <v>38</v>
      </c>
      <c r="B26" s="177"/>
      <c r="C26" s="80">
        <f>'شرکت دژآهن پارسه'!M22</f>
        <v>30</v>
      </c>
      <c r="D26" s="56" t="s">
        <v>36</v>
      </c>
      <c r="E26" s="55"/>
      <c r="F26" s="55"/>
      <c r="G26" s="178">
        <f>D32*(4000*D30*C29*C25*C27*C27)/(3*9.8*C28*C28*(C26+C25))</f>
        <v>980.82745825602956</v>
      </c>
      <c r="H26" s="179"/>
      <c r="I26" s="76"/>
      <c r="J26" s="52"/>
      <c r="K26" s="52"/>
      <c r="L26" s="52"/>
      <c r="M26" s="52"/>
      <c r="N26" s="52"/>
      <c r="O26" s="53"/>
    </row>
    <row r="27" spans="1:15">
      <c r="A27" s="176" t="s">
        <v>39</v>
      </c>
      <c r="B27" s="177"/>
      <c r="C27" s="80">
        <f>'شرکت دژآهن پارسه'!M19</f>
        <v>30</v>
      </c>
      <c r="D27" s="56" t="s">
        <v>36</v>
      </c>
      <c r="E27" s="55"/>
      <c r="F27" s="55"/>
      <c r="G27" s="180"/>
      <c r="H27" s="181"/>
      <c r="I27" s="52"/>
      <c r="J27" s="52"/>
      <c r="K27" s="52"/>
      <c r="L27" s="52"/>
      <c r="M27" s="52"/>
      <c r="N27" s="52"/>
      <c r="O27" s="53"/>
    </row>
    <row r="28" spans="1:15" ht="15" thickBot="1">
      <c r="A28" s="176" t="s">
        <v>40</v>
      </c>
      <c r="B28" s="177"/>
      <c r="C28" s="80">
        <f>'شرکت دژآهن پارسه'!M17</f>
        <v>1000</v>
      </c>
      <c r="D28" s="56" t="s">
        <v>36</v>
      </c>
      <c r="E28" s="55"/>
      <c r="F28" s="55"/>
      <c r="G28" s="182"/>
      <c r="H28" s="183"/>
      <c r="I28" s="52"/>
      <c r="J28" s="52"/>
      <c r="K28" s="52"/>
      <c r="L28" s="52"/>
      <c r="M28" s="52"/>
      <c r="N28" s="52"/>
      <c r="O28" s="53"/>
    </row>
    <row r="29" spans="1:15" ht="15" thickBot="1">
      <c r="A29" s="176" t="s">
        <v>41</v>
      </c>
      <c r="B29" s="177"/>
      <c r="C29" s="80">
        <f>'شرکت دژآهن پارسه'!M18</f>
        <v>500</v>
      </c>
      <c r="D29" s="57" t="s">
        <v>36</v>
      </c>
      <c r="E29" s="58"/>
      <c r="F29" s="59"/>
      <c r="G29" s="184" t="s">
        <v>52</v>
      </c>
      <c r="H29" s="185"/>
      <c r="I29" s="52"/>
      <c r="J29" s="52"/>
      <c r="K29" s="52"/>
      <c r="L29" s="52"/>
      <c r="M29" s="52"/>
      <c r="N29" s="52"/>
      <c r="O29" s="53"/>
    </row>
    <row r="30" spans="1:15" ht="15" thickBot="1">
      <c r="A30" s="152" t="s">
        <v>43</v>
      </c>
      <c r="B30" s="153"/>
      <c r="C30" s="81" t="s">
        <v>44</v>
      </c>
      <c r="D30" s="60">
        <f>IF(C30="C.S",124.1,IF(C30="S.S",137.9,"\Please select C.S or S.S "))</f>
        <v>124.1</v>
      </c>
      <c r="E30" s="55"/>
      <c r="F30" s="55"/>
      <c r="G30" s="61"/>
      <c r="H30" s="62"/>
      <c r="I30" s="52"/>
      <c r="J30" s="52"/>
      <c r="K30" s="52"/>
      <c r="L30" s="52"/>
      <c r="M30" s="67"/>
      <c r="N30" s="52"/>
      <c r="O30" s="53"/>
    </row>
    <row r="31" spans="1:15" ht="15" thickBot="1">
      <c r="A31" s="63"/>
      <c r="B31" s="64"/>
      <c r="C31" s="64"/>
      <c r="D31" s="65">
        <f>IF(C30="C.S",199948,IF(C30="S.S",193053,"Please select C.S or S.S "))</f>
        <v>199948</v>
      </c>
      <c r="E31" s="55"/>
      <c r="F31" s="55"/>
      <c r="G31" s="55"/>
      <c r="H31" s="66"/>
      <c r="I31" s="52"/>
      <c r="J31" s="154" t="s">
        <v>53</v>
      </c>
      <c r="K31" s="155"/>
      <c r="L31" s="155"/>
      <c r="M31" s="155"/>
      <c r="N31" s="156"/>
      <c r="O31" s="53"/>
    </row>
    <row r="32" spans="1:15" ht="15.75" thickTop="1" thickBot="1">
      <c r="A32" s="163" t="s">
        <v>45</v>
      </c>
      <c r="B32" s="164"/>
      <c r="C32" s="68"/>
      <c r="D32" s="69">
        <f>IF(C27&lt;50,1.42,1.93)</f>
        <v>1.42</v>
      </c>
      <c r="E32" s="55"/>
      <c r="F32" s="70"/>
      <c r="G32" s="165" t="s">
        <v>46</v>
      </c>
      <c r="H32" s="166"/>
      <c r="I32" s="52"/>
      <c r="J32" s="157"/>
      <c r="K32" s="158"/>
      <c r="L32" s="158"/>
      <c r="M32" s="158"/>
      <c r="N32" s="159"/>
      <c r="O32" s="53"/>
    </row>
    <row r="33" spans="1:15" ht="15" thickBot="1">
      <c r="A33" s="167" t="s">
        <v>47</v>
      </c>
      <c r="B33" s="168"/>
      <c r="C33" s="168"/>
      <c r="D33" s="169"/>
      <c r="E33" s="55"/>
      <c r="F33" s="55"/>
      <c r="G33" s="170">
        <f>D32*5*D30*C28*C28/(24*D31*C27)</f>
        <v>6.1204107512397661</v>
      </c>
      <c r="H33" s="171"/>
      <c r="I33" s="52"/>
      <c r="J33" s="160"/>
      <c r="K33" s="161"/>
      <c r="L33" s="161"/>
      <c r="M33" s="161"/>
      <c r="N33" s="162"/>
      <c r="O33" s="53"/>
    </row>
    <row r="34" spans="1:15">
      <c r="A34" s="167"/>
      <c r="B34" s="168"/>
      <c r="C34" s="168"/>
      <c r="D34" s="169"/>
      <c r="E34" s="55"/>
      <c r="F34" s="55"/>
      <c r="G34" s="172"/>
      <c r="H34" s="173"/>
      <c r="I34" s="52"/>
      <c r="J34" s="52"/>
      <c r="K34" s="52"/>
      <c r="L34" s="52"/>
      <c r="M34" s="52"/>
      <c r="N34" s="52"/>
      <c r="O34" s="53"/>
    </row>
    <row r="35" spans="1:15" ht="15" thickBot="1">
      <c r="A35" s="167"/>
      <c r="B35" s="168"/>
      <c r="C35" s="168"/>
      <c r="D35" s="169"/>
      <c r="E35" s="55"/>
      <c r="F35" s="55"/>
      <c r="G35" s="174"/>
      <c r="H35" s="175"/>
      <c r="I35" s="52"/>
      <c r="J35" s="52"/>
      <c r="K35" s="52"/>
      <c r="L35" s="52"/>
      <c r="M35" s="52"/>
      <c r="N35" s="52"/>
      <c r="O35" s="53"/>
    </row>
    <row r="36" spans="1:15" ht="15" thickBot="1">
      <c r="A36" s="71"/>
      <c r="B36" s="72"/>
      <c r="C36" s="72"/>
      <c r="D36" s="73"/>
      <c r="E36" s="55"/>
      <c r="F36" s="55"/>
      <c r="G36" s="141" t="s">
        <v>36</v>
      </c>
      <c r="H36" s="142"/>
      <c r="I36" s="52"/>
      <c r="J36" s="143" t="s">
        <v>54</v>
      </c>
      <c r="K36" s="144"/>
      <c r="L36" s="144"/>
      <c r="M36" s="144"/>
      <c r="N36" s="144"/>
      <c r="O36" s="145"/>
    </row>
    <row r="37" spans="1:15" ht="15" thickBot="1">
      <c r="A37" s="74"/>
      <c r="B37" s="75"/>
      <c r="C37" s="75"/>
      <c r="D37" s="75"/>
      <c r="E37" s="55"/>
      <c r="F37" s="55"/>
      <c r="G37" s="55"/>
      <c r="H37" s="66"/>
      <c r="I37" s="52"/>
      <c r="J37" s="144"/>
      <c r="K37" s="144"/>
      <c r="L37" s="144"/>
      <c r="M37" s="144"/>
      <c r="N37" s="144"/>
      <c r="O37" s="145"/>
    </row>
    <row r="38" spans="1:15" ht="15" thickBot="1">
      <c r="A38" s="146" t="s">
        <v>48</v>
      </c>
      <c r="B38" s="147"/>
      <c r="C38" s="147"/>
      <c r="D38" s="147"/>
      <c r="E38" s="147"/>
      <c r="F38" s="147"/>
      <c r="G38" s="147"/>
      <c r="H38" s="148"/>
      <c r="I38" s="52"/>
      <c r="J38" s="144"/>
      <c r="K38" s="144"/>
      <c r="L38" s="144"/>
      <c r="M38" s="144"/>
      <c r="N38" s="144"/>
      <c r="O38" s="145"/>
    </row>
    <row r="39" spans="1:15">
      <c r="A39" s="52"/>
      <c r="B39" s="52"/>
      <c r="C39" s="52"/>
      <c r="D39" s="52"/>
      <c r="E39" s="52"/>
      <c r="F39" s="52"/>
      <c r="G39" s="52"/>
      <c r="H39" s="52"/>
      <c r="I39" s="52"/>
      <c r="J39" s="143" t="s">
        <v>55</v>
      </c>
      <c r="K39" s="149"/>
      <c r="L39" s="149"/>
      <c r="M39" s="149"/>
      <c r="N39" s="149"/>
      <c r="O39" s="150"/>
    </row>
    <row r="40" spans="1:15">
      <c r="A40" s="52"/>
      <c r="B40" s="52"/>
      <c r="C40" s="52"/>
      <c r="D40" s="52"/>
      <c r="E40" s="52"/>
      <c r="F40" s="52"/>
      <c r="G40" s="52"/>
      <c r="H40" s="52"/>
      <c r="I40" s="52"/>
      <c r="J40" s="149"/>
      <c r="K40" s="149"/>
      <c r="L40" s="149"/>
      <c r="M40" s="149"/>
      <c r="N40" s="149"/>
      <c r="O40" s="150"/>
    </row>
    <row r="41" spans="1:15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151" t="s">
        <v>56</v>
      </c>
      <c r="L41" s="151"/>
      <c r="M41" s="151"/>
      <c r="N41" s="151"/>
      <c r="O41" s="53"/>
    </row>
    <row r="42" spans="1:15" ht="15" thickBo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</row>
    <row r="43" spans="1:15" ht="15" thickTop="1"/>
  </sheetData>
  <sheetProtection password="CC39" sheet="1" objects="1" scenarios="1"/>
  <mergeCells count="38">
    <mergeCell ref="A2:H4"/>
    <mergeCell ref="A5:B5"/>
    <mergeCell ref="G5:H5"/>
    <mergeCell ref="A6:B6"/>
    <mergeCell ref="G6:H8"/>
    <mergeCell ref="A7:B7"/>
    <mergeCell ref="A8:B8"/>
    <mergeCell ref="A22:H24"/>
    <mergeCell ref="A25:B25"/>
    <mergeCell ref="G25:H25"/>
    <mergeCell ref="A9:B9"/>
    <mergeCell ref="G9:H9"/>
    <mergeCell ref="A10:B10"/>
    <mergeCell ref="A12:B12"/>
    <mergeCell ref="G12:H12"/>
    <mergeCell ref="A13:D15"/>
    <mergeCell ref="G13:H15"/>
    <mergeCell ref="K12:M14"/>
    <mergeCell ref="A30:B30"/>
    <mergeCell ref="J31:N33"/>
    <mergeCell ref="A32:B32"/>
    <mergeCell ref="G32:H32"/>
    <mergeCell ref="A33:D35"/>
    <mergeCell ref="G33:H35"/>
    <mergeCell ref="A26:B26"/>
    <mergeCell ref="G26:H28"/>
    <mergeCell ref="A27:B27"/>
    <mergeCell ref="A28:B28"/>
    <mergeCell ref="A29:B29"/>
    <mergeCell ref="G29:H29"/>
    <mergeCell ref="G16:H16"/>
    <mergeCell ref="A18:H18"/>
    <mergeCell ref="A19:H21"/>
    <mergeCell ref="G36:H36"/>
    <mergeCell ref="J36:O38"/>
    <mergeCell ref="A38:H38"/>
    <mergeCell ref="J39:O40"/>
    <mergeCell ref="K41:N41"/>
  </mergeCells>
  <hyperlinks>
    <hyperlink ref="J36" r:id="rId1"/>
    <hyperlink ref="J39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شرکت دژآهن پارسه</vt:lpstr>
      <vt:lpstr>ورقه1</vt:lpstr>
      <vt:lpstr>تسمه در تسمه</vt:lpstr>
      <vt:lpstr>میلگردی</vt:lpstr>
      <vt:lpstr>ورقه1!Print_Area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www.Dezh.co</dc:title>
  <dc:subject>محاسبات وزن گرتینگ</dc:subject>
  <dc:creator/>
  <dc:description>اراک -شهرک صنعتی شماره 2 - بلوار تلاش - خیابان 110</dc:description>
  <cp:lastModifiedBy/>
  <dcterms:created xsi:type="dcterms:W3CDTF">2006-09-16T00:00:00Z</dcterms:created>
  <dcterms:modified xsi:type="dcterms:W3CDTF">2018-07-24T19:05:50Z</dcterms:modified>
</cp:coreProperties>
</file>